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50" yWindow="15" windowWidth="12120" windowHeight="9045" tabRatio="641" firstSheet="1" activeTab="3"/>
  </bookViews>
  <sheets>
    <sheet name="RéférenceCDA" sheetId="1" state="hidden" r:id="rId1"/>
    <sheet name="RéférenceContrôle" sheetId="2" r:id="rId2"/>
    <sheet name="FicheDispositifs" sheetId="3" r:id="rId3"/>
    <sheet name="FicheAnalysesComparatives" sheetId="4" r:id="rId4"/>
    <sheet name="CVal" sheetId="5" state="hidden" r:id="rId5"/>
    <sheet name="ZonesNommées" sheetId="6" state="hidden" r:id="rId6"/>
    <sheet name="EcartsMax." sheetId="7" r:id="rId7"/>
  </sheets>
  <definedNames>
    <definedName name="_xlnm._FilterDatabase" localSheetId="0" hidden="1">'RéférenceCDA'!$A$1:$J$1432</definedName>
    <definedName name="AOXfaible">'ZonesNommées'!$C$51</definedName>
    <definedName name="CNfaible">'ZonesNommées'!$C$59</definedName>
    <definedName name="COTfaible">'ZonesNommées'!$C$55</definedName>
    <definedName name="DateBilan">#REF!</definedName>
    <definedName name="DBO5faible">'ZonesNommées'!$C$3</definedName>
    <definedName name="DCOfaible">'ZonesNommées'!$C$7</definedName>
    <definedName name="EMT_AOX_faible">'ZonesNommées'!$C$52</definedName>
    <definedName name="EMT_AOX_forte">'ZonesNommées'!$C$53</definedName>
    <definedName name="EMT_CN_faible">'ZonesNommées'!$C$60</definedName>
    <definedName name="EMT_CN_forte">'ZonesNommées'!$C$61</definedName>
    <definedName name="EMT_COT_faible">'ZonesNommées'!$C$56</definedName>
    <definedName name="EMT_COT_forte">'ZonesNommées'!$C$57</definedName>
    <definedName name="EMT_DBO5_faible">'ZonesNommées'!$C$4</definedName>
    <definedName name="EMT_DBO5_forte">'ZonesNommées'!$C$5</definedName>
    <definedName name="EMT_DCO_faible">'ZonesNommées'!$C$8</definedName>
    <definedName name="EMT_DCO_forte">'ZonesNommées'!$C$9</definedName>
    <definedName name="EMT_Hg_faible">'ZonesNommées'!$C$44</definedName>
    <definedName name="EMT_Hg_forte">'ZonesNommées'!$C$45</definedName>
    <definedName name="EMT_MEST_faible">'ZonesNommées'!$C$16</definedName>
    <definedName name="EMT_MEST_forte">'ZonesNommées'!$C$17</definedName>
    <definedName name="EMT_Metaux_faible">'ZonesNommées'!$C$48</definedName>
    <definedName name="EMT_Metaux_forte">'ZonesNommées'!$C$49</definedName>
    <definedName name="EMT_Mi_faible">'ZonesNommées'!$C$64</definedName>
    <definedName name="EMT_Mi_forte">'ZonesNommées'!$C$65</definedName>
    <definedName name="EMT_NG_faible">'ZonesNommées'!$C$36</definedName>
    <definedName name="EMT_NG_forte">'ZonesNommées'!$C$37</definedName>
    <definedName name="EMT_NH4_faible">'ZonesNommées'!$C$24</definedName>
    <definedName name="EMT_NH4_forte">'ZonesNommées'!$C$25</definedName>
    <definedName name="EMT_Nk_faible">'ZonesNommées'!$C$20</definedName>
    <definedName name="EMT_Nk_forte">'ZonesNommées'!$C$21</definedName>
    <definedName name="EMT_NO2_faible">'ZonesNommées'!$C$28</definedName>
    <definedName name="EMT_NO2_forte">'ZonesNommées'!$C$29</definedName>
    <definedName name="EMT_NO3_faible">'ZonesNommées'!$C$32</definedName>
    <definedName name="EMT_NO3_forte">'ZonesNommées'!$C$33</definedName>
    <definedName name="EMT_Pt_faible">'ZonesNommées'!$C$40</definedName>
    <definedName name="EMT_Pt_forte">'ZonesNommées'!$C$41</definedName>
    <definedName name="EMT_ST_DCO_faible">'ZonesNommées'!$C$12</definedName>
    <definedName name="EMT_ST_DCO_forte">'ZonesNommées'!$C$13</definedName>
    <definedName name="Hgfaible">'ZonesNommées'!$C$43</definedName>
    <definedName name="IndexStation">'ZonesNommées'!$E$2</definedName>
    <definedName name="Intervenants">'ZonesNommées'!$G$2:$G$50</definedName>
    <definedName name="Laboratoires">'ZonesNommées'!$H$2:$H$50</definedName>
    <definedName name="MESTfaible">'ZonesNommées'!$C$15</definedName>
    <definedName name="Metauxfaible">'ZonesNommées'!$C$47</definedName>
    <definedName name="Mifaible">'ZonesNommées'!$C$63</definedName>
    <definedName name="NGfaible">'ZonesNommées'!$C$35</definedName>
    <definedName name="NH4faible">'ZonesNommées'!$C$23</definedName>
    <definedName name="Nkfaible">'ZonesNommées'!$C$19</definedName>
    <definedName name="NO2faible">'ZonesNommées'!$C$27</definedName>
    <definedName name="NO3faible">'ZonesNommées'!$C$31</definedName>
    <definedName name="NOM_DE_L_ETABLISSEMENT">'RéférenceCDA'!$A$2:$A$65536</definedName>
    <definedName name="NomStep">#REF!</definedName>
    <definedName name="P1labo">'CVal'!$C$12:$C$34</definedName>
    <definedName name="P1step">'CVal'!$B$12:$B$34</definedName>
    <definedName name="Paramètres">'ZonesNommées'!$I$2:$I$16</definedName>
    <definedName name="Pt1">'RéférenceContrôle'!$B$12</definedName>
    <definedName name="pt2">'RéférenceContrôle'!$B$13</definedName>
    <definedName name="pt3">'RéférenceContrôle'!$B$14</definedName>
    <definedName name="pt4">'RéférenceContrôle'!$B$15</definedName>
    <definedName name="pt5">'RéférenceContrôle'!$B$16</definedName>
    <definedName name="pt6">'RéférenceContrôle'!$B$17</definedName>
    <definedName name="Ptfaible">'ZonesNommées'!$C$39</definedName>
    <definedName name="SC_AOX">'ZonesNommées'!$C$50</definedName>
    <definedName name="SC_CN">'ZonesNommées'!$C$58</definedName>
    <definedName name="SC_COT">'ZonesNommées'!$C$54</definedName>
    <definedName name="SC_DBO5">'ZonesNommées'!$C$2</definedName>
    <definedName name="SC_DCO">'ZonesNommées'!$C$6</definedName>
    <definedName name="SC_Hg">'ZonesNommées'!$C$42</definedName>
    <definedName name="SC_MEST">'ZonesNommées'!$C$14</definedName>
    <definedName name="SC_Metaux">'ZonesNommées'!$C$46</definedName>
    <definedName name="SC_Mi">'ZonesNommées'!$C$62</definedName>
    <definedName name="SC_NG">'ZonesNommées'!$C$34</definedName>
    <definedName name="SC_NH4">'ZonesNommées'!$C$22</definedName>
    <definedName name="SC_Nk">'ZonesNommées'!$C$18</definedName>
    <definedName name="SC_NO2">'ZonesNommées'!$C$26</definedName>
    <definedName name="SC_NO3">'ZonesNommées'!$C$30</definedName>
    <definedName name="SC_Pt">'ZonesNommées'!$C$38</definedName>
    <definedName name="SC_ST_DCO">'ZonesNommées'!$C$10</definedName>
    <definedName name="ST_DCOfaible">'ZonesNommées'!$C$11</definedName>
    <definedName name="Type_Point">'ZonesNommées'!$F$2:$F$50</definedName>
  </definedNames>
  <calcPr fullCalcOnLoad="1"/>
</workbook>
</file>

<file path=xl/comments3.xml><?xml version="1.0" encoding="utf-8"?>
<comments xmlns="http://schemas.openxmlformats.org/spreadsheetml/2006/main">
  <authors>
    <author>Agence De l'Eau RMC</author>
  </authors>
  <commentList>
    <comment ref="K4" authorId="0">
      <text>
        <r>
          <rPr>
            <b/>
            <sz val="8"/>
            <rFont val="Tahoma"/>
            <family val="0"/>
          </rPr>
          <t>Agence De l'Eau RMC:</t>
        </r>
        <r>
          <rPr>
            <sz val="8"/>
            <rFont val="Tahoma"/>
            <family val="0"/>
          </rPr>
          <t xml:space="preserve">
Pour faire une X (double clic)</t>
        </r>
      </text>
    </comment>
    <comment ref="M16" authorId="0">
      <text>
        <r>
          <rPr>
            <b/>
            <sz val="8"/>
            <rFont val="Tahoma"/>
            <family val="0"/>
          </rPr>
          <t>Agence De l'Eau RMC:</t>
        </r>
        <r>
          <rPr>
            <sz val="8"/>
            <rFont val="Tahoma"/>
            <family val="0"/>
          </rPr>
          <t xml:space="preserve">
Pour faire une X (double clic)</t>
        </r>
      </text>
    </comment>
    <comment ref="O16" authorId="0">
      <text>
        <r>
          <rPr>
            <b/>
            <sz val="8"/>
            <rFont val="Tahoma"/>
            <family val="0"/>
          </rPr>
          <t>Agence De l'Eau RMC:</t>
        </r>
        <r>
          <rPr>
            <sz val="8"/>
            <rFont val="Tahoma"/>
            <family val="0"/>
          </rPr>
          <t xml:space="preserve">
Pour faire une X (double clic)</t>
        </r>
      </text>
    </comment>
    <comment ref="Q16" authorId="0">
      <text>
        <r>
          <rPr>
            <b/>
            <sz val="8"/>
            <rFont val="Tahoma"/>
            <family val="0"/>
          </rPr>
          <t>Agence De l'Eau RMC:</t>
        </r>
        <r>
          <rPr>
            <sz val="8"/>
            <rFont val="Tahoma"/>
            <family val="0"/>
          </rPr>
          <t xml:space="preserve">
Pour faire une X (double clic)</t>
        </r>
      </text>
    </comment>
    <comment ref="S16" authorId="0">
      <text>
        <r>
          <rPr>
            <b/>
            <sz val="8"/>
            <rFont val="Tahoma"/>
            <family val="0"/>
          </rPr>
          <t>Agence De l'Eau RMC:</t>
        </r>
        <r>
          <rPr>
            <sz val="8"/>
            <rFont val="Tahoma"/>
            <family val="0"/>
          </rPr>
          <t xml:space="preserve">
Pour faire une X (double clic)</t>
        </r>
      </text>
    </comment>
    <comment ref="U16" authorId="0">
      <text>
        <r>
          <rPr>
            <b/>
            <sz val="8"/>
            <rFont val="Tahoma"/>
            <family val="0"/>
          </rPr>
          <t>Agence De l'Eau RMC:</t>
        </r>
        <r>
          <rPr>
            <sz val="8"/>
            <rFont val="Tahoma"/>
            <family val="0"/>
          </rPr>
          <t xml:space="preserve">
Pour faire une X (double clic)</t>
        </r>
      </text>
    </comment>
    <comment ref="M4" authorId="0">
      <text>
        <r>
          <rPr>
            <b/>
            <sz val="8"/>
            <rFont val="Tahoma"/>
            <family val="0"/>
          </rPr>
          <t>Agence De l'Eau RMC:</t>
        </r>
        <r>
          <rPr>
            <sz val="8"/>
            <rFont val="Tahoma"/>
            <family val="0"/>
          </rPr>
          <t xml:space="preserve">
Pour faire une X (double clic)</t>
        </r>
      </text>
    </comment>
    <comment ref="O4" authorId="0">
      <text>
        <r>
          <rPr>
            <b/>
            <sz val="8"/>
            <rFont val="Tahoma"/>
            <family val="0"/>
          </rPr>
          <t>Agence De l'Eau RMC:</t>
        </r>
        <r>
          <rPr>
            <sz val="8"/>
            <rFont val="Tahoma"/>
            <family val="0"/>
          </rPr>
          <t xml:space="preserve">
Pour faire une X (double clic)</t>
        </r>
      </text>
    </comment>
    <comment ref="Q4" authorId="0">
      <text>
        <r>
          <rPr>
            <b/>
            <sz val="8"/>
            <rFont val="Tahoma"/>
            <family val="0"/>
          </rPr>
          <t>Agence De l'Eau RMC:</t>
        </r>
        <r>
          <rPr>
            <sz val="8"/>
            <rFont val="Tahoma"/>
            <family val="0"/>
          </rPr>
          <t xml:space="preserve">
Pour faire une X (double clic)</t>
        </r>
      </text>
    </comment>
    <comment ref="S4" authorId="0">
      <text>
        <r>
          <rPr>
            <b/>
            <sz val="8"/>
            <rFont val="Tahoma"/>
            <family val="0"/>
          </rPr>
          <t>Agence De l'Eau RMC:</t>
        </r>
        <r>
          <rPr>
            <sz val="8"/>
            <rFont val="Tahoma"/>
            <family val="0"/>
          </rPr>
          <t xml:space="preserve">
Pour faire une X (double clic)</t>
        </r>
      </text>
    </comment>
    <comment ref="U4" authorId="0">
      <text>
        <r>
          <rPr>
            <b/>
            <sz val="8"/>
            <rFont val="Tahoma"/>
            <family val="0"/>
          </rPr>
          <t>Agence De l'Eau RMC:</t>
        </r>
        <r>
          <rPr>
            <sz val="8"/>
            <rFont val="Tahoma"/>
            <family val="0"/>
          </rPr>
          <t xml:space="preserve">
Pour faire une X (double clic)</t>
        </r>
      </text>
    </comment>
    <comment ref="K16" authorId="0">
      <text>
        <r>
          <rPr>
            <b/>
            <sz val="8"/>
            <rFont val="Tahoma"/>
            <family val="0"/>
          </rPr>
          <t>Agence De l'Eau RMC:</t>
        </r>
        <r>
          <rPr>
            <sz val="8"/>
            <rFont val="Tahoma"/>
            <family val="0"/>
          </rPr>
          <t xml:space="preserve">
Pour faire une X (double clic)</t>
        </r>
      </text>
    </comment>
  </commentList>
</comments>
</file>

<file path=xl/sharedStrings.xml><?xml version="1.0" encoding="utf-8"?>
<sst xmlns="http://schemas.openxmlformats.org/spreadsheetml/2006/main" count="5210" uniqueCount="4115">
  <si>
    <t>39500</t>
  </si>
  <si>
    <t>74998</t>
  </si>
  <si>
    <t>REPLONGES (01)</t>
  </si>
  <si>
    <t>SAINT ANDRE DE CORCY (01)</t>
  </si>
  <si>
    <t>STATION D'EPURATION MIXTE SA VICTOR JANODY (01)</t>
  </si>
  <si>
    <t>SAINT DENIS LES BOURG (01)</t>
  </si>
  <si>
    <t>SAINT DIDIER DE FORMANS (01)</t>
  </si>
  <si>
    <t>SAINT GENIS POUILLY (01)</t>
  </si>
  <si>
    <t>THOISSEY (01)</t>
  </si>
  <si>
    <t>TREVOUX (01)</t>
  </si>
  <si>
    <t>VIRIAT - LES BAISSES (01)</t>
  </si>
  <si>
    <t>BANON (04)</t>
  </si>
  <si>
    <t>BEAUVEZER (04)</t>
  </si>
  <si>
    <t>CASTELLANE CHEF-LIEU (04)</t>
  </si>
  <si>
    <t>DIGNE (04)</t>
  </si>
  <si>
    <t>FORCALQUIER ESAINT (04)</t>
  </si>
  <si>
    <t>FORCALQUIER OUESAINT (04)</t>
  </si>
  <si>
    <t>GREOUX LES BAINS (04)</t>
  </si>
  <si>
    <t>MANOSQUE (04)</t>
  </si>
  <si>
    <t>LES MEES (04)</t>
  </si>
  <si>
    <t>MONTCLAR (04)</t>
  </si>
  <si>
    <t>MOUSTIERS SAINTE MARIE (04)</t>
  </si>
  <si>
    <t>ORAISON (04)</t>
  </si>
  <si>
    <t>PEIPIN (04)</t>
  </si>
  <si>
    <t>PEYRUIS (04)</t>
  </si>
  <si>
    <t>REILLANNE (04)</t>
  </si>
  <si>
    <t>RIEZ (04)</t>
  </si>
  <si>
    <t>SAINT ANDRE LES ALPES (04)</t>
  </si>
  <si>
    <t>SAINTE TULLE (04)</t>
  </si>
  <si>
    <t>SELONNET - VILLAGE (04)</t>
  </si>
  <si>
    <t>SEYNE LES ALPES (04)</t>
  </si>
  <si>
    <t>VALENSOLE (04)</t>
  </si>
  <si>
    <t>VILLENEUVE (04)</t>
  </si>
  <si>
    <t>VOLONNE (04)</t>
  </si>
  <si>
    <t>VOLX (04)</t>
  </si>
  <si>
    <t>AGNIERES EN DEVOLUY (05)</t>
  </si>
  <si>
    <t>ARVIEUX (05)</t>
  </si>
  <si>
    <t>EMBRUN BARATIER (05)</t>
  </si>
  <si>
    <t>BRIANCON (05)</t>
  </si>
  <si>
    <t>CHATEAUROUX CHEF-LIEU (05)</t>
  </si>
  <si>
    <t>GUILLESTRE (05)</t>
  </si>
  <si>
    <t>MONTGENEVRE (05)</t>
  </si>
  <si>
    <t>NEFFES - PELLEAUTIER (05)</t>
  </si>
  <si>
    <t>NEVACHE (05)</t>
  </si>
  <si>
    <t>ORCIERES - MERLETTE (05)</t>
  </si>
  <si>
    <t>LES ORRES (05)</t>
  </si>
  <si>
    <t>SAINT ETIENNE EN DEVOLUY (05)</t>
  </si>
  <si>
    <t>SERRES - CHEF-LIEU (05)</t>
  </si>
  <si>
    <t>VALLOUISE (05)</t>
  </si>
  <si>
    <t>VARS (05)</t>
  </si>
  <si>
    <t>VEYNES (05)</t>
  </si>
  <si>
    <t>LE BAR SUR LOUP (06)</t>
  </si>
  <si>
    <t>BEAUSOLEIL - MONACO (06)</t>
  </si>
  <si>
    <t>BEUIL - VILLAGE (06)</t>
  </si>
  <si>
    <t>CAP D'AIL MONACO (06)</t>
  </si>
  <si>
    <t>CASTAGNIERS (06)</t>
  </si>
  <si>
    <t>CHATEAUNEUF DE GRASSE (06)</t>
  </si>
  <si>
    <t>L'ESCARENE (06)</t>
  </si>
  <si>
    <t>LA GAUDE THUILLIERE (06)</t>
  </si>
  <si>
    <t>GRASSE - MARIGARDE (06)</t>
  </si>
  <si>
    <t>GRASSE - ROUMIGUIERES (06)</t>
  </si>
  <si>
    <t>ISOLA 2000 (06)</t>
  </si>
  <si>
    <t>LEVENS - VILLAGE-CUMBA (06)</t>
  </si>
  <si>
    <t>PEILLE (06)</t>
  </si>
  <si>
    <t>VALBERG (06)</t>
  </si>
  <si>
    <t>PEYMEINADE (06)</t>
  </si>
  <si>
    <t>PUGET THENIERS (06)</t>
  </si>
  <si>
    <t>ROQUEBILLIERE (06)</t>
  </si>
  <si>
    <t>SAINT ETIENNE DE TINEE - AURON (06)</t>
  </si>
  <si>
    <t>SAINT MARTIN VESUBIE (06)</t>
  </si>
  <si>
    <t>CERTINES VAVRETTES (01)</t>
  </si>
  <si>
    <t>CHALAMONT (01)</t>
  </si>
  <si>
    <t>CHATEAU GAILLARD AMBERIEU (01)</t>
  </si>
  <si>
    <t>CHATILLON EN MICHAILLE BOURG (01)</t>
  </si>
  <si>
    <t>CHATILLON SUR CHALARONNE (01)</t>
  </si>
  <si>
    <t>COLLONGES (01)</t>
  </si>
  <si>
    <t>DIVONNE LES BAINS (01)</t>
  </si>
  <si>
    <t>ETREZ ET LAITERIE (01)</t>
  </si>
  <si>
    <t>FEILLENS (01)</t>
  </si>
  <si>
    <t>FERNEY VOLTAIRE (01)</t>
  </si>
  <si>
    <t>FOISSIAT (01)</t>
  </si>
  <si>
    <t>OYONNAX - GROISSIAT (01)</t>
  </si>
  <si>
    <t>HAUTEVILLE LOMPNES (01)</t>
  </si>
  <si>
    <t>HOTONNES (01)</t>
  </si>
  <si>
    <t>JASSANS RIOTTIER (01)</t>
  </si>
  <si>
    <t>MONTREVEL - JAYAT CESILLES (01)</t>
  </si>
  <si>
    <t>LELEX (01)</t>
  </si>
  <si>
    <t>STATION D'EPURATION MIXTE FROMAGERIE DE LEYMENT (01)</t>
  </si>
  <si>
    <t>MASSIEUX - REYRIEUX - PARCIEUX (01)</t>
  </si>
  <si>
    <t>MEXIMIEUX (01)</t>
  </si>
  <si>
    <t>MIJOUX - CHEF LIEU (01)</t>
  </si>
  <si>
    <t>MIONNAY (01)</t>
  </si>
  <si>
    <t>MIZERIEUX (01)</t>
  </si>
  <si>
    <t>MONTLUEL NIEVROZ (01)</t>
  </si>
  <si>
    <t>MONTMERLE SUR SAONE (01)</t>
  </si>
  <si>
    <t>PERON L'EPINE (01)</t>
  </si>
  <si>
    <t>PONT DE VAUX (01)</t>
  </si>
  <si>
    <t>NANTUA - PORT (01)</t>
  </si>
  <si>
    <t>PREVESSIN MOENS - GEX (01)</t>
  </si>
  <si>
    <t>SAINT ETIENNE DU BOIS (01)</t>
  </si>
  <si>
    <t>SAINT JEAN DE GONVILLE- CHEF.LIEU (01)</t>
  </si>
  <si>
    <t>SAINT MAURICE DE GOURDANS (01)</t>
  </si>
  <si>
    <t>SAINT SORLIN - LAGNIEU (01)</t>
  </si>
  <si>
    <t>SAINT TRIVIER DE COURTES (01)</t>
  </si>
  <si>
    <t>TRAMOYES (01)</t>
  </si>
  <si>
    <t>SAUVERNY VERSONNEX (01)</t>
  </si>
  <si>
    <t>VILLARS LES DOMBES - ETANG (01)</t>
  </si>
  <si>
    <t>VILLIEU MOLLON - CHEF LIEU (01)</t>
  </si>
  <si>
    <t>ALLOS (04)</t>
  </si>
  <si>
    <t>STATION D'ÉPURATION MIXTE ARKEMA (04)</t>
  </si>
  <si>
    <t>MALIJAI (04)</t>
  </si>
  <si>
    <t>CHARLEVAL (13)</t>
  </si>
  <si>
    <t>CHATEAUNEUF LES MARTIGUES (13)</t>
  </si>
  <si>
    <t>CHATEAURENARD - VILLE (13)</t>
  </si>
  <si>
    <t>CUGES LES PINS (13)</t>
  </si>
  <si>
    <t>EGUILLES (13)</t>
  </si>
  <si>
    <t>ENSUES LA REDONNE (13)</t>
  </si>
  <si>
    <t>EYGUIERES (13)</t>
  </si>
  <si>
    <t>EYRAGUES (13)</t>
  </si>
  <si>
    <t>LA FARE LES OLIVIERS (13)</t>
  </si>
  <si>
    <t>FUVEAU - GREASQUE (13)</t>
  </si>
  <si>
    <t>GARDANNE (13)</t>
  </si>
  <si>
    <t>GRANS (13)</t>
  </si>
  <si>
    <t>JOUQUES (13)</t>
  </si>
  <si>
    <t>LAMANON (13)</t>
  </si>
  <si>
    <t>LAMBESC - STATION NORD (13)</t>
  </si>
  <si>
    <t>LAMBESC - STATION SUD (13)</t>
  </si>
  <si>
    <t>LANCON EN PROVENCE - CHEF LIEU (13)</t>
  </si>
  <si>
    <t>MALLEMORT - CHEF-LIEU (13)</t>
  </si>
  <si>
    <t>MAUSSANE LES ALPILLES (13)</t>
  </si>
  <si>
    <t>MEYRARGUES (13)</t>
  </si>
  <si>
    <t>MEYREUIL PONTET - CHEF LIEU (13)</t>
  </si>
  <si>
    <t>NOVES - CHEF-LIEU (13)</t>
  </si>
  <si>
    <t>ORGON (13)</t>
  </si>
  <si>
    <t>PENNES MIRABEAU (13)</t>
  </si>
  <si>
    <t>PEYNIER (13)</t>
  </si>
  <si>
    <t>PEYROLLES (13)</t>
  </si>
  <si>
    <t>LE PLAN D'ORGON (13)</t>
  </si>
  <si>
    <t>PUY SAINTE REPARADE (13)</t>
  </si>
  <si>
    <t>ROGNAC (13)</t>
  </si>
  <si>
    <t>ROGNONAS (13)</t>
  </si>
  <si>
    <t>LA ROQUE D'ANTHERON (13)</t>
  </si>
  <si>
    <t>ROQUEFORT LA BEDOULE (13)</t>
  </si>
  <si>
    <t>ROUSSET - CHEF LIEU (13)</t>
  </si>
  <si>
    <t>ROUSSET (13)</t>
  </si>
  <si>
    <t>LE ROVE CHEF LIEU (13)</t>
  </si>
  <si>
    <t>SAINT ANDIOL (13)</t>
  </si>
  <si>
    <t>SAINT CANNAT (13)</t>
  </si>
  <si>
    <t>SAINT CHAMAS (13)</t>
  </si>
  <si>
    <t>SAINTES MARIES DE LA MER (13)</t>
  </si>
  <si>
    <t>SAINT MARTIN DE CRAU (13)</t>
  </si>
  <si>
    <t>TARASCON (13)</t>
  </si>
  <si>
    <t>TRETS (13)</t>
  </si>
  <si>
    <t>VENELLES - SUD (13)</t>
  </si>
  <si>
    <t>COUDOUX VENTABREN (13)</t>
  </si>
  <si>
    <t>BELGODERE - LOZARI (20)</t>
  </si>
  <si>
    <t>BONIFACIO (20)</t>
  </si>
  <si>
    <t>BORGO SUD (20)</t>
  </si>
  <si>
    <t>BORGO NORD (20)</t>
  </si>
  <si>
    <t>BORGO - LITTORAL (20)</t>
  </si>
  <si>
    <t>CALACUCCIA (20)</t>
  </si>
  <si>
    <t>CARGESE (20)</t>
  </si>
  <si>
    <t>CERVIONE (20)</t>
  </si>
  <si>
    <t>CONCA (20)</t>
  </si>
  <si>
    <t>CORTE (20)</t>
  </si>
  <si>
    <t>GALERIA (20)</t>
  </si>
  <si>
    <t>GHISONACCIA (20)</t>
  </si>
  <si>
    <t>LUMIO SANT AMBROGIO (20)</t>
  </si>
  <si>
    <t>OLMETO-TARAVO (20)</t>
  </si>
  <si>
    <t>OTA PORTO (20)</t>
  </si>
  <si>
    <t>PIANA (20)</t>
  </si>
  <si>
    <t>PIETROSELLA - CRUCCIATA (20)</t>
  </si>
  <si>
    <t>PROPRIANO (20)</t>
  </si>
  <si>
    <t>SARTENE (20)</t>
  </si>
  <si>
    <t>SARTENE - TIZZANO (20)</t>
  </si>
  <si>
    <t>SERRA DI FERRO PORTO POLLO (20)</t>
  </si>
  <si>
    <t>SAINT FLORENT (20)</t>
  </si>
  <si>
    <t>AISEREY (21)</t>
  </si>
  <si>
    <t>ARC SUR TILLE REMILLY (21)</t>
  </si>
  <si>
    <t>0934229001</t>
  </si>
  <si>
    <t>0969206002</t>
  </si>
  <si>
    <t>0921005001</t>
  </si>
  <si>
    <t>0984104001</t>
  </si>
  <si>
    <t>0939500002</t>
  </si>
  <si>
    <t>0983107003</t>
  </si>
  <si>
    <t>0911203001</t>
  </si>
  <si>
    <t>0911315002</t>
  </si>
  <si>
    <t>0983150001</t>
  </si>
  <si>
    <t>0925434001</t>
  </si>
  <si>
    <t>0925493001</t>
  </si>
  <si>
    <t>0907341002</t>
  </si>
  <si>
    <t>0934126001</t>
  </si>
  <si>
    <t>0938399001</t>
  </si>
  <si>
    <t>0938315002</t>
  </si>
  <si>
    <t>0984072002</t>
  </si>
  <si>
    <t>0984036002</t>
  </si>
  <si>
    <t>0911116001</t>
  </si>
  <si>
    <t>0921599001</t>
  </si>
  <si>
    <t>0934134003</t>
  </si>
  <si>
    <t>0913087003</t>
  </si>
  <si>
    <t>0901420001</t>
  </si>
  <si>
    <t>0913105002</t>
  </si>
  <si>
    <t>0930356002</t>
  </si>
  <si>
    <t>0920041002</t>
  </si>
  <si>
    <t>0934127001</t>
  </si>
  <si>
    <t>0930135001</t>
  </si>
  <si>
    <t>0913065002</t>
  </si>
  <si>
    <t>0973270002</t>
  </si>
  <si>
    <t>0983140002</t>
  </si>
  <si>
    <t>0966227002</t>
  </si>
  <si>
    <t>0907204003</t>
  </si>
  <si>
    <t>0939356001</t>
  </si>
  <si>
    <t>0906069001</t>
  </si>
  <si>
    <t>0913089001</t>
  </si>
  <si>
    <t>0966149001</t>
  </si>
  <si>
    <t>0934069001</t>
  </si>
  <si>
    <t>0983094001</t>
  </si>
  <si>
    <t>0913091001</t>
  </si>
  <si>
    <t>0920077001</t>
  </si>
  <si>
    <t>0971558803</t>
  </si>
  <si>
    <t>0930075002</t>
  </si>
  <si>
    <t>0911206001</t>
  </si>
  <si>
    <t>0907089001</t>
  </si>
  <si>
    <t>0966140001</t>
  </si>
  <si>
    <t>0907240002</t>
  </si>
  <si>
    <t>0911076002</t>
  </si>
  <si>
    <t>0934037002</t>
  </si>
  <si>
    <t>0913096001</t>
  </si>
  <si>
    <t>0901069002</t>
  </si>
  <si>
    <t>0901443002</t>
  </si>
  <si>
    <t>0913088003</t>
  </si>
  <si>
    <t>0938261001</t>
  </si>
  <si>
    <t>0913076003</t>
  </si>
  <si>
    <t>0983138002</t>
  </si>
  <si>
    <t>0906034001</t>
  </si>
  <si>
    <t>0938247001</t>
  </si>
  <si>
    <t>0901320001</t>
  </si>
  <si>
    <t>0930257002</t>
  </si>
  <si>
    <t>0906094005</t>
  </si>
  <si>
    <t>0905098001</t>
  </si>
  <si>
    <r>
      <t>Expression des résultats de l'état comparatif analytique :</t>
    </r>
    <r>
      <rPr>
        <sz val="10"/>
        <rFont val="Arial"/>
        <family val="0"/>
      </rPr>
      <t xml:space="preserve">
3 situations sont considérées :
1- L'écart est inférieur ou égal à l'écart maximum toléré, le résultat d'analyse est conforme, il est noté "</t>
    </r>
    <r>
      <rPr>
        <b/>
        <sz val="10"/>
        <rFont val="Arial"/>
        <family val="2"/>
      </rPr>
      <t>oui</t>
    </r>
    <r>
      <rPr>
        <sz val="10"/>
        <rFont val="Arial"/>
        <family val="0"/>
      </rPr>
      <t>"
2- L'écart est supérieur à l'écart maximum toléré, dans la limite de 3 fois celui-ci, le résultat d'analyse est non conforme. il est noté "</t>
    </r>
    <r>
      <rPr>
        <b/>
        <sz val="10"/>
        <color indexed="10"/>
        <rFont val="Arial"/>
        <family val="2"/>
      </rPr>
      <t>non</t>
    </r>
    <r>
      <rPr>
        <sz val="10"/>
        <rFont val="Arial"/>
        <family val="0"/>
      </rPr>
      <t>"
3- Dans le cas où l'écart est jugé anormalement élevé : supérieur ou égal à 3 fois l'écart maximal toléré,  il est noté "</t>
    </r>
    <r>
      <rPr>
        <b/>
        <sz val="10"/>
        <rFont val="Arial"/>
        <family val="2"/>
      </rPr>
      <t>?</t>
    </r>
    <r>
      <rPr>
        <sz val="10"/>
        <rFont val="Arial"/>
        <family val="0"/>
      </rPr>
      <t xml:space="preserve">". L'avis conforme ou non conforme, nécessite des investigations complémentaires avant décision.
</t>
    </r>
  </si>
  <si>
    <t>ANNEXES : ETAT COMPARATIF ANALYTIQUE et METHODE DE CALCUL DES ECARTS</t>
  </si>
  <si>
    <t>Mesure de débit en écoulement à surface libre</t>
  </si>
  <si>
    <t>oui</t>
  </si>
  <si>
    <t>non</t>
  </si>
  <si>
    <t>Coef.</t>
  </si>
  <si>
    <t>Mesure de débit en écoulement en charge</t>
  </si>
  <si>
    <t>Prélèvement</t>
  </si>
  <si>
    <r>
      <t>Si une</t>
    </r>
    <r>
      <rPr>
        <b/>
        <sz val="10"/>
        <rFont val="Arial"/>
        <family val="2"/>
      </rPr>
      <t xml:space="preserve"> mesure comparative est impossible</t>
    </r>
    <r>
      <rPr>
        <sz val="10"/>
        <rFont val="Arial"/>
        <family val="0"/>
      </rPr>
      <t xml:space="preserve"> et qu'un </t>
    </r>
    <r>
      <rPr>
        <b/>
        <sz val="10"/>
        <rFont val="Arial"/>
        <family val="2"/>
      </rPr>
      <t>contrôle de fonctionnement</t>
    </r>
    <r>
      <rPr>
        <sz val="10"/>
        <rFont val="Arial"/>
        <family val="0"/>
      </rPr>
      <t xml:space="preserve"> du </t>
    </r>
    <r>
      <rPr>
        <b/>
        <sz val="10"/>
        <rFont val="Arial"/>
        <family val="2"/>
      </rPr>
      <t>débitmètre</t>
    </r>
    <r>
      <rPr>
        <sz val="10"/>
        <rFont val="Arial"/>
        <family val="0"/>
      </rPr>
      <t xml:space="preserve"> est assuré annuellement par le </t>
    </r>
    <r>
      <rPr>
        <b/>
        <sz val="10"/>
        <rFont val="Arial"/>
        <family val="2"/>
      </rPr>
      <t>constructeur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ou le fournisseur</t>
    </r>
    <r>
      <rPr>
        <sz val="10"/>
        <rFont val="Arial"/>
        <family val="0"/>
      </rPr>
      <t>, le rapport d'intervention</t>
    </r>
    <r>
      <rPr>
        <b/>
        <sz val="10"/>
        <rFont val="Arial"/>
        <family val="2"/>
      </rPr>
      <t xml:space="preserve"> atteste t-il d'un bon fonctionnement du débitmètre</t>
    </r>
    <r>
      <rPr>
        <sz val="10"/>
        <rFont val="Arial"/>
        <family val="0"/>
      </rPr>
      <t xml:space="preserve"> ?</t>
    </r>
  </si>
  <si>
    <r>
      <t xml:space="preserve">Le </t>
    </r>
    <r>
      <rPr>
        <b/>
        <sz val="10"/>
        <rFont val="Arial"/>
        <family val="2"/>
      </rPr>
      <t>point de prélèvement</t>
    </r>
    <r>
      <rPr>
        <sz val="10"/>
        <rFont val="Arial"/>
        <family val="0"/>
      </rPr>
      <t xml:space="preserve"> est-il correctement </t>
    </r>
    <r>
      <rPr>
        <b/>
        <sz val="10"/>
        <rFont val="Arial"/>
        <family val="2"/>
      </rPr>
      <t>implanté</t>
    </r>
    <r>
      <rPr>
        <sz val="10"/>
        <rFont val="Arial"/>
        <family val="0"/>
      </rPr>
      <t xml:space="preserve"> (milieu homogène et brassé) </t>
    </r>
    <r>
      <rPr>
        <b/>
        <sz val="10"/>
        <rFont val="Arial"/>
        <family val="2"/>
      </rPr>
      <t>?</t>
    </r>
  </si>
  <si>
    <r>
      <t xml:space="preserve">Le </t>
    </r>
    <r>
      <rPr>
        <b/>
        <sz val="10"/>
        <rFont val="Arial"/>
        <family val="2"/>
      </rPr>
      <t>volume de prélèvement</t>
    </r>
    <r>
      <rPr>
        <sz val="10"/>
        <rFont val="Arial"/>
        <family val="0"/>
      </rPr>
      <t xml:space="preserve"> par cycle est-il </t>
    </r>
    <r>
      <rPr>
        <b/>
        <sz val="10"/>
        <rFont val="Arial"/>
        <family val="2"/>
      </rPr>
      <t>&gt; à 50ml ?</t>
    </r>
  </si>
  <si>
    <t>l'écart E(%)=((a-c)/c)x100</t>
  </si>
  <si>
    <t>Date d'intervention</t>
  </si>
  <si>
    <t>Organisme de contrôle</t>
  </si>
  <si>
    <t>Laboratoire de contrôle</t>
  </si>
  <si>
    <r>
      <t xml:space="preserve">Si une </t>
    </r>
    <r>
      <rPr>
        <b/>
        <sz val="10"/>
        <rFont val="Arial"/>
        <family val="2"/>
      </rPr>
      <t>mesure comparative est impossible</t>
    </r>
    <r>
      <rPr>
        <sz val="10"/>
        <rFont val="Arial"/>
        <family val="0"/>
      </rPr>
      <t xml:space="preserve"> et qu'un </t>
    </r>
    <r>
      <rPr>
        <b/>
        <sz val="10"/>
        <rFont val="Arial"/>
        <family val="2"/>
      </rPr>
      <t>étalonnage</t>
    </r>
    <r>
      <rPr>
        <sz val="10"/>
        <rFont val="Arial"/>
        <family val="0"/>
      </rPr>
      <t xml:space="preserve"> du </t>
    </r>
    <r>
      <rPr>
        <b/>
        <sz val="10"/>
        <rFont val="Arial"/>
        <family val="2"/>
      </rPr>
      <t>débitmètre</t>
    </r>
    <r>
      <rPr>
        <sz val="10"/>
        <rFont val="Arial"/>
        <family val="0"/>
      </rPr>
      <t xml:space="preserve"> par un </t>
    </r>
    <r>
      <rPr>
        <b/>
        <sz val="10"/>
        <rFont val="Arial"/>
        <family val="2"/>
      </rPr>
      <t>laboratoire accrédité</t>
    </r>
    <r>
      <rPr>
        <sz val="10"/>
        <rFont val="Arial"/>
        <family val="0"/>
      </rPr>
      <t xml:space="preserve"> est régulièrement réalisé (</t>
    </r>
    <r>
      <rPr>
        <b/>
        <sz val="10"/>
        <rFont val="Arial"/>
        <family val="2"/>
      </rPr>
      <t>au moins tous les 5 ans</t>
    </r>
    <r>
      <rPr>
        <sz val="10"/>
        <rFont val="Arial"/>
        <family val="0"/>
      </rPr>
      <t>), l'</t>
    </r>
    <r>
      <rPr>
        <b/>
        <sz val="10"/>
        <rFont val="Arial"/>
        <family val="2"/>
      </rPr>
      <t>incertitude de mesure</t>
    </r>
    <r>
      <rPr>
        <sz val="10"/>
        <rFont val="Arial"/>
        <family val="0"/>
      </rPr>
      <t xml:space="preserve"> du débitmètre est-elle </t>
    </r>
    <r>
      <rPr>
        <b/>
        <sz val="10"/>
        <rFont val="Arial"/>
        <family val="2"/>
      </rPr>
      <t>≤ à 5%</t>
    </r>
    <r>
      <rPr>
        <sz val="10"/>
        <rFont val="Arial"/>
        <family val="0"/>
      </rPr>
      <t xml:space="preserve"> ?</t>
    </r>
  </si>
  <si>
    <r>
      <t xml:space="preserve">Le </t>
    </r>
    <r>
      <rPr>
        <b/>
        <sz val="10"/>
        <rFont val="Arial"/>
        <family val="2"/>
      </rPr>
      <t>circuit de prélèvemen</t>
    </r>
    <r>
      <rPr>
        <sz val="10"/>
        <rFont val="Arial"/>
        <family val="0"/>
      </rPr>
      <t xml:space="preserve">t, y compris la </t>
    </r>
    <r>
      <rPr>
        <b/>
        <sz val="10"/>
        <rFont val="Arial"/>
        <family val="2"/>
      </rPr>
      <t>boucle primaire</t>
    </r>
    <r>
      <rPr>
        <sz val="10"/>
        <rFont val="Arial"/>
        <family val="0"/>
      </rPr>
      <t xml:space="preserve">, présente t-il un </t>
    </r>
    <r>
      <rPr>
        <b/>
        <sz val="10"/>
        <rFont val="Arial"/>
        <family val="2"/>
      </rPr>
      <t>état de fonctionnement satisfaisant, son diamètre est-il ≥ à 9mm ?</t>
    </r>
  </si>
  <si>
    <r>
      <t>* c</t>
    </r>
    <r>
      <rPr>
        <b/>
        <sz val="10"/>
        <rFont val="Arial"/>
        <family val="2"/>
      </rPr>
      <t>alcul des écarts, voir page de garde</t>
    </r>
  </si>
  <si>
    <t>EVALUATION D'UN SYSTEME D'AUTOSURVEILLANCE</t>
  </si>
  <si>
    <t>Contrôle effectué le</t>
  </si>
  <si>
    <t>Organisme(s) de contrôle</t>
  </si>
  <si>
    <t>GUIGUES</t>
  </si>
  <si>
    <t>Entrée</t>
  </si>
  <si>
    <t>Analyses station réalisées par</t>
  </si>
  <si>
    <t>Labo SEM</t>
  </si>
  <si>
    <t>Date de réception des résultats d'analyses</t>
  </si>
  <si>
    <t>0901091002</t>
  </si>
  <si>
    <t>0974038001</t>
  </si>
  <si>
    <t>0969108002</t>
  </si>
  <si>
    <t>0906091001</t>
  </si>
  <si>
    <t>0984019007</t>
  </si>
  <si>
    <t>0930096002</t>
  </si>
  <si>
    <t>0969023001</t>
  </si>
  <si>
    <t>0901360002</t>
  </si>
  <si>
    <t>0948198001</t>
  </si>
  <si>
    <t>0925620001</t>
  </si>
  <si>
    <t>0938013001</t>
  </si>
  <si>
    <t>0988530001</t>
  </si>
  <si>
    <t>0939235001</t>
  </si>
  <si>
    <t>0905092001</t>
  </si>
  <si>
    <t>0969067001</t>
  </si>
  <si>
    <t>0934130001</t>
  </si>
  <si>
    <t>0938186002</t>
  </si>
  <si>
    <t>0907316001</t>
  </si>
  <si>
    <t>0925334001</t>
  </si>
  <si>
    <t>0901247003</t>
  </si>
  <si>
    <t>0966095001</t>
  </si>
  <si>
    <t>0906153001</t>
  </si>
  <si>
    <t>0934182002</t>
  </si>
  <si>
    <t>0925127001</t>
  </si>
  <si>
    <t>AUXONNE - CHEF-LIEU (21)</t>
  </si>
  <si>
    <t>BRAZEY EN PLAINE (21)</t>
  </si>
  <si>
    <t>FAUVERNEY (21)</t>
  </si>
  <si>
    <t>GENLIS (21)</t>
  </si>
  <si>
    <t>IS SUR TILLE - MARCILLY (21)</t>
  </si>
  <si>
    <t>MEUILLEY (21)</t>
  </si>
  <si>
    <t>MEURSAULT (21)</t>
  </si>
  <si>
    <t>MIREBEAU SUR BEZE (21)</t>
  </si>
  <si>
    <t>NOLAY (21)</t>
  </si>
  <si>
    <t>PLUVET (21)</t>
  </si>
  <si>
    <t>PONTAILLER OUESAINT - VONGES (21)</t>
  </si>
  <si>
    <t>QUINCEY - NUITS SAINT GEORGES (21)</t>
  </si>
  <si>
    <t>RUFFEY LES ECHIREY (21)</t>
  </si>
  <si>
    <t>SAINT JEAN DE LOSNE (21)</t>
  </si>
  <si>
    <t>SANTENAY (21)</t>
  </si>
  <si>
    <t>SAULON LA CHAPELLE (21)</t>
  </si>
  <si>
    <t>SELONGEY (21)</t>
  </si>
  <si>
    <t>SERRIGNY LADOIX (21)</t>
  </si>
  <si>
    <t>SEURRE (21)</t>
  </si>
  <si>
    <t>VOSNE ROMANEE FLAGEY ECHEZAUX (21)</t>
  </si>
  <si>
    <t>BAUME LES DAMES (25)</t>
  </si>
  <si>
    <t>BIANS LES USIERS (25)</t>
  </si>
  <si>
    <t>BOUCLANS (25)</t>
  </si>
  <si>
    <t>CHARQUEMONT (25)</t>
  </si>
  <si>
    <t>CUSSEY SUR L'OGNON (25)</t>
  </si>
  <si>
    <t>DAMPRICHARD (25)</t>
  </si>
  <si>
    <t>ETALANS (25)</t>
  </si>
  <si>
    <t>GRAND COMBE CHATELEU LES GRAS (25)</t>
  </si>
  <si>
    <t>ISLE SUR LE DOUBS (25)</t>
  </si>
  <si>
    <t>VILLERS LE LAC (25)</t>
  </si>
  <si>
    <t>LANTENNE VERTIERE (25)</t>
  </si>
  <si>
    <t>LEVIER (25)</t>
  </si>
  <si>
    <t>MAICHE (25)</t>
  </si>
  <si>
    <t>LES LONGEVILLES MONT D'OR (25)</t>
  </si>
  <si>
    <t>MAMIROLLE (25)</t>
  </si>
  <si>
    <t>MORTEAU (25)</t>
  </si>
  <si>
    <t>NOVILLARS (25)</t>
  </si>
  <si>
    <t>ORCHAMPS VENNES (25)</t>
  </si>
  <si>
    <t>ORNANS (25)</t>
  </si>
  <si>
    <t>PELOUSEY - VILLAGE (25)</t>
  </si>
  <si>
    <t>PIERREFONTAINE LES VARANS (25)</t>
  </si>
  <si>
    <t>PONT DE ROIDE (25)</t>
  </si>
  <si>
    <t>RIVIERE DRUGEON (25)</t>
  </si>
  <si>
    <t>LE RUSSEY (25)</t>
  </si>
  <si>
    <t>SAINT VIT (25)</t>
  </si>
  <si>
    <t>SANCEY LE GRAND (25)</t>
  </si>
  <si>
    <t>SAONE (25)</t>
  </si>
  <si>
    <t>VALDAHON (25)</t>
  </si>
  <si>
    <t>VERRIERES DE JOUX (25)</t>
  </si>
  <si>
    <t>BUIS LES BARONIES (26)</t>
  </si>
  <si>
    <t>CHATEAUNEUF DU RHONE (26)</t>
  </si>
  <si>
    <t>MALISSARD (26)</t>
  </si>
  <si>
    <t>LA MOTTE CHALANCON (26)</t>
  </si>
  <si>
    <t>SAILLANS (26)</t>
  </si>
  <si>
    <t>SAINT DONAT SUR L'HERBASSE (26)</t>
  </si>
  <si>
    <t>SAINT JEAN EN ROYANS (26)</t>
  </si>
  <si>
    <t>SAINT RAMBERT D'ALBON (26)</t>
  </si>
  <si>
    <t>AIGUES VIVES (30)</t>
  </si>
  <si>
    <t>AIMARGUES (30)</t>
  </si>
  <si>
    <t>0907309003</t>
  </si>
  <si>
    <t>0983069002</t>
  </si>
  <si>
    <t>0934295002</t>
  </si>
  <si>
    <t>0921416001</t>
  </si>
  <si>
    <t>0901248002</t>
  </si>
  <si>
    <t>0969076002</t>
  </si>
  <si>
    <t>0901424002</t>
  </si>
  <si>
    <t>0971360003</t>
  </si>
  <si>
    <t>0905006001</t>
  </si>
  <si>
    <t>0905132002</t>
  </si>
  <si>
    <t>0907346001</t>
  </si>
  <si>
    <t>0925193001</t>
  </si>
  <si>
    <t>0905179001</t>
  </si>
  <si>
    <t>0925103002</t>
  </si>
  <si>
    <t>0969018001</t>
  </si>
  <si>
    <t>0939288001</t>
  </si>
  <si>
    <t>0904166001</t>
  </si>
  <si>
    <t>0973285001</t>
  </si>
  <si>
    <t>0969220002</t>
  </si>
  <si>
    <t>0971378002</t>
  </si>
  <si>
    <t>0973121002</t>
  </si>
  <si>
    <t>0974033001</t>
  </si>
  <si>
    <t>0938019002</t>
  </si>
  <si>
    <t>0974127001</t>
  </si>
  <si>
    <t>0907027001</t>
  </si>
  <si>
    <t>0913004009</t>
  </si>
  <si>
    <t>0925448001</t>
  </si>
  <si>
    <t>0904108002</t>
  </si>
  <si>
    <t>0925432001</t>
  </si>
  <si>
    <t>0973004001</t>
  </si>
  <si>
    <t>0984026002</t>
  </si>
  <si>
    <t>0930029002</t>
  </si>
  <si>
    <t>0984042002</t>
  </si>
  <si>
    <t>0913066004</t>
  </si>
  <si>
    <t>0966050001</t>
  </si>
  <si>
    <t>0934148002</t>
  </si>
  <si>
    <t>0901288003</t>
  </si>
  <si>
    <t>0990017001</t>
  </si>
  <si>
    <t>0921370001</t>
  </si>
  <si>
    <t>0966058002</t>
  </si>
  <si>
    <t>0901074002</t>
  </si>
  <si>
    <t>0984055002</t>
  </si>
  <si>
    <t>0911233001</t>
  </si>
  <si>
    <t>0966187001</t>
  </si>
  <si>
    <t>0930311001</t>
  </si>
  <si>
    <t>0925529001</t>
  </si>
  <si>
    <t>0901185001</t>
  </si>
  <si>
    <t>0984127001</t>
  </si>
  <si>
    <t>0926243001</t>
  </si>
  <si>
    <t>0907295001</t>
  </si>
  <si>
    <t>0921582002</t>
  </si>
  <si>
    <t>0970561001</t>
  </si>
  <si>
    <t>0983030002</t>
  </si>
  <si>
    <t>0983021002</t>
  </si>
  <si>
    <t>0984083002</t>
  </si>
  <si>
    <t>0969021002</t>
  </si>
  <si>
    <t>0984020001</t>
  </si>
  <si>
    <t>0921656001</t>
  </si>
  <si>
    <t>0913058003</t>
  </si>
  <si>
    <t>0984001001</t>
  </si>
  <si>
    <t>0920042002</t>
  </si>
  <si>
    <t>0934146002</t>
  </si>
  <si>
    <t>0974026001</t>
  </si>
  <si>
    <t>0983046001</t>
  </si>
  <si>
    <t>0984068002</t>
  </si>
  <si>
    <t>0966217002</t>
  </si>
  <si>
    <t>0905162002</t>
  </si>
  <si>
    <t>0907188002</t>
  </si>
  <si>
    <t>0970149001</t>
  </si>
  <si>
    <t>0990026002</t>
  </si>
  <si>
    <t>0934189001</t>
  </si>
  <si>
    <t>0984148002</t>
  </si>
  <si>
    <t>0930315002</t>
  </si>
  <si>
    <t>0906099001</t>
  </si>
  <si>
    <t>0952093001</t>
  </si>
  <si>
    <t>0901301002</t>
  </si>
  <si>
    <t>0930008002</t>
  </si>
  <si>
    <t>0973098001</t>
  </si>
  <si>
    <t>0907101001</t>
  </si>
  <si>
    <t>0926085001</t>
  </si>
  <si>
    <t>0920020004</t>
  </si>
  <si>
    <t>0938159001</t>
  </si>
  <si>
    <t>0906150001</t>
  </si>
  <si>
    <t>0911081001</t>
  </si>
  <si>
    <t>0983028002</t>
  </si>
  <si>
    <t>0907132001</t>
  </si>
  <si>
    <t>0901021002</t>
  </si>
  <si>
    <t>0921496002</t>
  </si>
  <si>
    <t>0911188002</t>
  </si>
  <si>
    <t>0921409001</t>
  </si>
  <si>
    <t>0971267001</t>
  </si>
  <si>
    <t>0920276001</t>
  </si>
  <si>
    <t>0911040001</t>
  </si>
  <si>
    <t>0930171001</t>
  </si>
  <si>
    <t>0905170002</t>
  </si>
  <si>
    <t>0925512001</t>
  </si>
  <si>
    <t>0966014001</t>
  </si>
  <si>
    <t>0983125002</t>
  </si>
  <si>
    <t>0930325001</t>
  </si>
  <si>
    <t>0907076001</t>
  </si>
  <si>
    <t>0907116001</t>
  </si>
  <si>
    <t>0983113005</t>
  </si>
  <si>
    <t>0907289001</t>
  </si>
  <si>
    <t>0973235001</t>
  </si>
  <si>
    <t>0911103001</t>
  </si>
  <si>
    <t>0984043001</t>
  </si>
  <si>
    <t>0930089002</t>
  </si>
  <si>
    <t>QUARANTE (34)</t>
  </si>
  <si>
    <t>SAINT ANDRE DE SANGONIS (34)</t>
  </si>
  <si>
    <t>SAINT BRES (34)</t>
  </si>
  <si>
    <t>SAINT CLEMENT - ROUARGUE (34)</t>
  </si>
  <si>
    <t>SAINT GELY DU FESC (34)</t>
  </si>
  <si>
    <t>SAINT GENIES DE FONTEDIT (34)</t>
  </si>
  <si>
    <t>SAINT GEORGES D'ORQUES (34)</t>
  </si>
  <si>
    <t>SAINT MARTIN DE LONDRES (34)</t>
  </si>
  <si>
    <t>SAINT MATHIEU DE TREVIERS (34)</t>
  </si>
  <si>
    <t>SAINT PARGOIRE (34)</t>
  </si>
  <si>
    <t>SAINT THIBERY (34)</t>
  </si>
  <si>
    <t>SAUSSAN (34)</t>
  </si>
  <si>
    <t>SAUVIAN (34)</t>
  </si>
  <si>
    <t>SUSSARGUES (34)</t>
  </si>
  <si>
    <t>TOURBES (34)</t>
  </si>
  <si>
    <t>VAILHAUQUES (34)</t>
  </si>
  <si>
    <t>VENDARGUES (34)</t>
  </si>
  <si>
    <t>VENDRES - ZONE LITTORALE (34)</t>
  </si>
  <si>
    <t>VIC LA GARDIOLE (34)</t>
  </si>
  <si>
    <t>VILLENEUVE LES MAGUELONNE (34)</t>
  </si>
  <si>
    <t>VILLEVEYRAC (34)</t>
  </si>
  <si>
    <t>LA GRANDE MOTTE (34)</t>
  </si>
  <si>
    <t>LES ABRETS (38)</t>
  </si>
  <si>
    <t>STATION D'EPURATION MIXTE AOSTE (38)</t>
  </si>
  <si>
    <t>STE D'EXPLOITATION DE L'ABATTOIR (SISTERON 04 )</t>
  </si>
  <si>
    <t>STEP SIGNES (SIGNES 83 )</t>
  </si>
  <si>
    <t>TEAMPACK (SORGUES 84 )</t>
  </si>
  <si>
    <t>TEC SAS (SASSENAGE 38 )</t>
  </si>
  <si>
    <t>TEFAL (TOURNUS 71 )</t>
  </si>
  <si>
    <t>TIL (VILLEFRANCHE 69 )</t>
  </si>
  <si>
    <t>TPC (BEAUNES 21 )</t>
  </si>
  <si>
    <t>TRANSERVICE (CHALON S/SAONE 71 )</t>
  </si>
  <si>
    <t>UIOM DU SILA (ANNECY 74 )</t>
  </si>
  <si>
    <t>VAROISE DE CONCENTRES (SIGNES 83 )</t>
  </si>
  <si>
    <t>Rejet Commune</t>
  </si>
  <si>
    <t>Rejet Fromagerie</t>
  </si>
  <si>
    <t>Entrée station Bio</t>
  </si>
  <si>
    <t>Entrée station Physico</t>
  </si>
  <si>
    <t>Effluents domestiques</t>
  </si>
  <si>
    <t>Rejet Durance</t>
  </si>
  <si>
    <t>Rejet Huileux</t>
  </si>
  <si>
    <t>Rejet non Huileux</t>
  </si>
  <si>
    <t>CAVAILLON - CHEF-LIEU (84)</t>
  </si>
  <si>
    <t>CHATEAUNEUF DE GADAGNE (84)</t>
  </si>
  <si>
    <t>CHEVAL BLANC (84)</t>
  </si>
  <si>
    <t>ENTRAIGUES SUR SORGUES (84)</t>
  </si>
  <si>
    <t>GRILLON (84)</t>
  </si>
  <si>
    <t>JONQUIERES (84)</t>
  </si>
  <si>
    <t>LAPALUD (84)</t>
  </si>
  <si>
    <t>LAURIS (84)</t>
  </si>
  <si>
    <t>MALAUCENE (84)</t>
  </si>
  <si>
    <t>MONTEUX (84)</t>
  </si>
  <si>
    <t>MORIERES LES AVIGNON (84)</t>
  </si>
  <si>
    <t>MORNAS (84)</t>
  </si>
  <si>
    <t>PERNES LES FONTAINES (84)</t>
  </si>
  <si>
    <t>PERTUIS (84)</t>
  </si>
  <si>
    <t>PIOLENC (84)</t>
  </si>
  <si>
    <t>RASTEAU (84)</t>
  </si>
  <si>
    <t>SABLET (84)</t>
  </si>
  <si>
    <t>SAINTE CECILE LES VIGNES (84)</t>
  </si>
  <si>
    <t>SAINT DIDIER LES BAINS (84)</t>
  </si>
  <si>
    <t>SARRIANS (84)</t>
  </si>
  <si>
    <t>SERIGNAN DU COMTAT (84)</t>
  </si>
  <si>
    <t>SORGUES (84)</t>
  </si>
  <si>
    <t>LA TOUR D'AIGUES (84)</t>
  </si>
  <si>
    <t>VAISON LA ROMAINE (84)</t>
  </si>
  <si>
    <t>VALREAS (84)</t>
  </si>
  <si>
    <t>FONTAINE DE VAUCLUSE (84)</t>
  </si>
  <si>
    <t>VELLERON VILLAGE (84)</t>
  </si>
  <si>
    <t>VILLELAURE (84)</t>
  </si>
  <si>
    <t>VILLES SUR AUZON (84)</t>
  </si>
  <si>
    <t>DARNEY (88)</t>
  </si>
  <si>
    <t>XERTIGNY (88)</t>
  </si>
  <si>
    <t>ANJOUTEY &amp; ETUEFFONT (90)</t>
  </si>
  <si>
    <t>ESSERT BAVILLIERS (90)</t>
  </si>
  <si>
    <t>BOUROGNE - VILLE (90)</t>
  </si>
  <si>
    <t>CHATENOIS LES FORGES (90)</t>
  </si>
  <si>
    <t>DENNEY (90)</t>
  </si>
  <si>
    <t>SEVENANS (90)</t>
  </si>
  <si>
    <t>30810</t>
  </si>
  <si>
    <t>74901</t>
  </si>
  <si>
    <t>74925</t>
  </si>
  <si>
    <t>IndexStation</t>
  </si>
  <si>
    <t>CETE Apave Sud Europe - Marseille</t>
  </si>
  <si>
    <t>CETE Apave Sud Europe - Tassin</t>
  </si>
  <si>
    <t>APAVE Alsacienne</t>
  </si>
  <si>
    <t>CEREG Ingéniérie</t>
  </si>
  <si>
    <t>CTC</t>
  </si>
  <si>
    <t>GUIGUES Environnement</t>
  </si>
  <si>
    <t>IRH Ingénieur Conseil</t>
  </si>
  <si>
    <t>NORISKO Equipements - Vitrolles</t>
  </si>
  <si>
    <t>SATESE - Office d'Equipement Hydraulique de la Corse</t>
  </si>
  <si>
    <t>SGS - Vaulx en Velin</t>
  </si>
  <si>
    <t>SOCOTEC Industries</t>
  </si>
  <si>
    <t>SATESE - Conseil Général des Alpes Maritimes</t>
  </si>
  <si>
    <t>SATESE - Conseil Général de la Savoie</t>
  </si>
  <si>
    <t>SATESE - Conseil Général de l'Hérault</t>
  </si>
  <si>
    <t>SATESE - Agence Régionale pour l'Environnement</t>
  </si>
  <si>
    <t>LEVIE (20)</t>
  </si>
  <si>
    <t>LINGUIZZETTA BRAVONE PLAINE (20)</t>
  </si>
  <si>
    <t>MOROSAGLIA PONTE LECCIA (20)</t>
  </si>
  <si>
    <t>PORTO VECCHIO - CAPO DI PADULE (20)</t>
  </si>
  <si>
    <t>SARI DI PORTOVECCHIO SOLARO (20)</t>
  </si>
  <si>
    <t>SANTA MARIA POGGIO MURIANINCU (20)</t>
  </si>
  <si>
    <t>VENTISERI TRAVO (20)</t>
  </si>
  <si>
    <t>ZONZA - SAINTE LUCIE (20)</t>
  </si>
  <si>
    <t>GEVREY CHAMBERTIN (21)</t>
  </si>
  <si>
    <t>MAGNY SUR TILLE (21)</t>
  </si>
  <si>
    <t>CLENAY - SAINT JULIEN (21)</t>
  </si>
  <si>
    <t>VARANGES -TART LE BAS-MARLIE (21)</t>
  </si>
  <si>
    <t>AUXON - MISEREY (25)</t>
  </si>
  <si>
    <t>BUSY - LARNOD ET VORGES (25)</t>
  </si>
  <si>
    <t>MOUTHE (25)</t>
  </si>
  <si>
    <t>METABIEF (25)</t>
  </si>
  <si>
    <t>POUILLEY LES VIGNES (25)</t>
  </si>
  <si>
    <t>VERCEL (25)</t>
  </si>
  <si>
    <t>VILLE DU PONT (25)</t>
  </si>
  <si>
    <t>ANDANCETTE INTERCOMMUNALE (26)</t>
  </si>
  <si>
    <t>LA CHAPELLE EN VERCORS (26)</t>
  </si>
  <si>
    <t>CHATILLON EN DIOIS (26)</t>
  </si>
  <si>
    <t>LE POET LAVAL DIEULEFIT (26)</t>
  </si>
  <si>
    <t>SAINT PAUL LES TROIS CHATEAUX (26)</t>
  </si>
  <si>
    <t>BAGNOLS SUR CEZE - EUZE (30)</t>
  </si>
  <si>
    <t>BERNIS AUBORD (30)</t>
  </si>
  <si>
    <t>BESSEGES (30)</t>
  </si>
  <si>
    <t>CALVISSON - CHEF LIEU (30)</t>
  </si>
  <si>
    <t>COMPS (30)</t>
  </si>
  <si>
    <t>LA GRAND COMBE HAUT GARDON (30)</t>
  </si>
  <si>
    <t>LE GRAU DU ROI (30)</t>
  </si>
  <si>
    <t>LAUDUN L'ARDOISE (30)</t>
  </si>
  <si>
    <t>MONTFRIN (30)</t>
  </si>
  <si>
    <t>POULX (30)</t>
  </si>
  <si>
    <t>PUJAUT (30)</t>
  </si>
  <si>
    <t>SAINT GERVASY BEZOUCE (30)</t>
  </si>
  <si>
    <t>SAINT QUENTIN LA POTERIE (30)</t>
  </si>
  <si>
    <t>TAVEL-LIRAC (30)</t>
  </si>
  <si>
    <t>UZES (30)</t>
  </si>
  <si>
    <t>VALLABREGUES - NOUVELLE (30)</t>
  </si>
  <si>
    <t>AVENE - CENTRE (34)</t>
  </si>
  <si>
    <t>BOUJAN S.LIBRON (34)</t>
  </si>
  <si>
    <t>COMBAILLAUX - TRUC DE LA REINE (34)</t>
  </si>
  <si>
    <t>FRONTIGNAN (34)</t>
  </si>
  <si>
    <t>GIGNAC (34)</t>
  </si>
  <si>
    <t>LAVERUNE L'EMBARONIERE (34)</t>
  </si>
  <si>
    <t>0906069002</t>
  </si>
  <si>
    <t>0907019003</t>
  </si>
  <si>
    <t>0973055001</t>
  </si>
  <si>
    <t>0974042001</t>
  </si>
  <si>
    <t>0974191002</t>
  </si>
  <si>
    <t>0984080001</t>
  </si>
  <si>
    <t>0905177001</t>
  </si>
  <si>
    <t>0907064005</t>
  </si>
  <si>
    <t>0934240001</t>
  </si>
  <si>
    <t>0983107002</t>
  </si>
  <si>
    <t>0983112001</t>
  </si>
  <si>
    <t>0984122001</t>
  </si>
  <si>
    <t>0905175001</t>
  </si>
  <si>
    <t>0913039003</t>
  </si>
  <si>
    <t>0934079001</t>
  </si>
  <si>
    <t>0938344001</t>
  </si>
  <si>
    <t>0939097001</t>
  </si>
  <si>
    <t>0984087001</t>
  </si>
  <si>
    <t>0990053001</t>
  </si>
  <si>
    <t>0913014001</t>
  </si>
  <si>
    <t>0969135001</t>
  </si>
  <si>
    <t>0970279001</t>
  </si>
  <si>
    <t>0983049002</t>
  </si>
  <si>
    <t>0983101002</t>
  </si>
  <si>
    <t>0901034001</t>
  </si>
  <si>
    <t>0904006003</t>
  </si>
  <si>
    <t>0904070001</t>
  </si>
  <si>
    <t>0904094002</t>
  </si>
  <si>
    <t>0905065001</t>
  </si>
  <si>
    <t>0906054001</t>
  </si>
  <si>
    <t>0906095001</t>
  </si>
  <si>
    <t>0913015001</t>
  </si>
  <si>
    <t>0913015002</t>
  </si>
  <si>
    <t>0920362002</t>
  </si>
  <si>
    <t>0938416001</t>
  </si>
  <si>
    <t>0939013001</t>
  </si>
  <si>
    <t>0966003002</t>
  </si>
  <si>
    <t>0970310002</t>
  </si>
  <si>
    <t>0970311001</t>
  </si>
  <si>
    <t>0971448802</t>
  </si>
  <si>
    <t>0973248001</t>
  </si>
  <si>
    <t>0983023004</t>
  </si>
  <si>
    <t>0984137002</t>
  </si>
  <si>
    <t>0984138001</t>
  </si>
  <si>
    <t>0913087809</t>
  </si>
  <si>
    <t>0907186001</t>
  </si>
  <si>
    <t>0925411001</t>
  </si>
  <si>
    <t>0938064002</t>
  </si>
  <si>
    <t>0906012001</t>
  </si>
  <si>
    <t>0901313001</t>
  </si>
  <si>
    <t>0906084002</t>
  </si>
  <si>
    <t>0938353001</t>
  </si>
  <si>
    <t>0934154002</t>
  </si>
  <si>
    <t>0901033001</t>
  </si>
  <si>
    <t>0925578001</t>
  </si>
  <si>
    <t>0934157001</t>
  </si>
  <si>
    <t>0913007002</t>
  </si>
  <si>
    <t>0984004002</t>
  </si>
  <si>
    <t>0901262001</t>
  </si>
  <si>
    <t>0913001005</t>
  </si>
  <si>
    <t>0930258001</t>
  </si>
  <si>
    <t>0913026003</t>
  </si>
  <si>
    <t>0913118001</t>
  </si>
  <si>
    <t>0984081001</t>
  </si>
  <si>
    <t>0938034001</t>
  </si>
  <si>
    <t>0974220001</t>
  </si>
  <si>
    <t>0913081001</t>
  </si>
  <si>
    <t>0974243001</t>
  </si>
  <si>
    <t>0971481001</t>
  </si>
  <si>
    <t>0901160001</t>
  </si>
  <si>
    <t>0966164001</t>
  </si>
  <si>
    <t>0906157002</t>
  </si>
  <si>
    <t>0966065002</t>
  </si>
  <si>
    <t>0973171003</t>
  </si>
  <si>
    <t>0930341002</t>
  </si>
  <si>
    <t>0966210002</t>
  </si>
  <si>
    <t>0966168002</t>
  </si>
  <si>
    <t>0966028002</t>
  </si>
  <si>
    <t>0901194002</t>
  </si>
  <si>
    <t>0934255001</t>
  </si>
  <si>
    <t>0966182002</t>
  </si>
  <si>
    <t>0913097001</t>
  </si>
  <si>
    <t>0901427001</t>
  </si>
  <si>
    <t>0973187004</t>
  </si>
  <si>
    <t>0983073003</t>
  </si>
  <si>
    <t>0974190001</t>
  </si>
  <si>
    <t>0974040001</t>
  </si>
  <si>
    <t>0901246800</t>
  </si>
  <si>
    <t>0969050002</t>
  </si>
  <si>
    <t>0901307001</t>
  </si>
  <si>
    <t>0934209002</t>
  </si>
  <si>
    <t>0934337001</t>
  </si>
  <si>
    <t>0913027001</t>
  </si>
  <si>
    <t>0939368001</t>
  </si>
  <si>
    <t>0906032001</t>
  </si>
  <si>
    <t>0934142001</t>
  </si>
  <si>
    <t>0970451001</t>
  </si>
  <si>
    <t>0913032002</t>
  </si>
  <si>
    <t>0911397002</t>
  </si>
  <si>
    <t>0921292001</t>
  </si>
  <si>
    <t>0984017002</t>
  </si>
  <si>
    <t>0966212001</t>
  </si>
  <si>
    <t>0934088001</t>
  </si>
  <si>
    <t>0906157003</t>
  </si>
  <si>
    <t>0930156002</t>
  </si>
  <si>
    <t>0930202001</t>
  </si>
  <si>
    <t>0974280002</t>
  </si>
  <si>
    <t>0984019005</t>
  </si>
  <si>
    <t>0983086002</t>
  </si>
  <si>
    <t>0930083002</t>
  </si>
  <si>
    <t>0966049001</t>
  </si>
  <si>
    <t>0934022001</t>
  </si>
  <si>
    <t>0925601001</t>
  </si>
  <si>
    <t>0984037001</t>
  </si>
  <si>
    <t>0930132001</t>
  </si>
  <si>
    <t>25804</t>
  </si>
  <si>
    <t>20924</t>
  </si>
  <si>
    <t>25949</t>
  </si>
  <si>
    <t>84122</t>
  </si>
  <si>
    <t>07309</t>
  </si>
  <si>
    <t>SC Mi</t>
  </si>
  <si>
    <t>Mifaible</t>
  </si>
  <si>
    <t>EMT Mi faible</t>
  </si>
  <si>
    <t>EMT Mi forte</t>
  </si>
  <si>
    <t>Mi</t>
  </si>
  <si>
    <t>0930350001</t>
  </si>
  <si>
    <t>Si une des cotations est &lt; 6,
le système est 
non valide</t>
  </si>
  <si>
    <t>SC ST-DCO</t>
  </si>
  <si>
    <t>ST-DCOfaible</t>
  </si>
  <si>
    <t>EMT ST-DCO faible</t>
  </si>
  <si>
    <t>EMT ST-DCO forte</t>
  </si>
  <si>
    <t>ST-DCO</t>
  </si>
  <si>
    <t>ST_DCO</t>
  </si>
  <si>
    <t>ST-DCO en mg/l de O2</t>
  </si>
  <si>
    <t>FOURQUES (30)</t>
  </si>
  <si>
    <t>66190</t>
  </si>
  <si>
    <t>GAJAN (30)</t>
  </si>
  <si>
    <t>GALLARGUES LE MONTUEUX (30)</t>
  </si>
  <si>
    <t>GARONS (30)</t>
  </si>
  <si>
    <t>JONQUIERES ET SAINT VINCENT (30)</t>
  </si>
  <si>
    <t>LASALLE (30)</t>
  </si>
  <si>
    <t>LAUDUN VILLAGE (30)</t>
  </si>
  <si>
    <t>LES MAGES (30)</t>
  </si>
  <si>
    <t>MANDUEL (30)</t>
  </si>
  <si>
    <t>MARGUERITTES (30)</t>
  </si>
  <si>
    <t>MEJANNES LE CLAP (30)</t>
  </si>
  <si>
    <t>MEYNES (30)</t>
  </si>
  <si>
    <t>MIALET (30)</t>
  </si>
  <si>
    <t>MILHAUD (30)</t>
  </si>
  <si>
    <t>MOLIERES SUR CEZE (30)</t>
  </si>
  <si>
    <t>PONT SAINT ESPRIT (30)</t>
  </si>
  <si>
    <t>QUISSAC (30)</t>
  </si>
  <si>
    <t>REDESSAN (30)</t>
  </si>
  <si>
    <t>REMOULINS (30)</t>
  </si>
  <si>
    <t>ROCHEFORT DU GARD (30)</t>
  </si>
  <si>
    <t>ROQUEMAURE (30)</t>
  </si>
  <si>
    <t>ROUSSON - LE SAUT DU LOUP (30)</t>
  </si>
  <si>
    <t>SAINT AMBROIX (30)</t>
  </si>
  <si>
    <t>SAINT CHAPTES (30)</t>
  </si>
  <si>
    <t>SAINT CHRISTOL LEZ ALES (30)</t>
  </si>
  <si>
    <t>SAINT GENIES DE COMOLAS (30)</t>
  </si>
  <si>
    <t>SAINT GENIES DE MALGOIRES (30)</t>
  </si>
  <si>
    <t>SAINT GILLES (30)</t>
  </si>
  <si>
    <t>SAINT HIPPOLITE DU FORT (30)</t>
  </si>
  <si>
    <t>SAINT JEAN DU GARD (30)</t>
  </si>
  <si>
    <t>SAINT PRIVAT DES VIEUX (30)</t>
  </si>
  <si>
    <t>SALINDRES (30)</t>
  </si>
  <si>
    <t>SAUVE (30)</t>
  </si>
  <si>
    <t>SAUVETERRE (30)</t>
  </si>
  <si>
    <t>SAZE (30)</t>
  </si>
  <si>
    <t>SOMMIERES (30)</t>
  </si>
  <si>
    <t>SUMENE (30)</t>
  </si>
  <si>
    <t>UCHAUD (30)</t>
  </si>
  <si>
    <t>VALLERAUGUE (30)</t>
  </si>
  <si>
    <t>VAUVERT (30)</t>
  </si>
  <si>
    <t>LE VIGAN (30)</t>
  </si>
  <si>
    <t>VILLENEUVE LES AVIGNON (30)</t>
  </si>
  <si>
    <t>RODILHAN (30)</t>
  </si>
  <si>
    <t>ANIANE (34)</t>
  </si>
  <si>
    <t>BAILLARGUES (34)</t>
  </si>
  <si>
    <t>BEDARIEUX (34)</t>
  </si>
  <si>
    <t>BESSAN (34)</t>
  </si>
  <si>
    <t>LE BOUSQUET D'ORB - LUNAS (34)</t>
  </si>
  <si>
    <t>CANET (34)</t>
  </si>
  <si>
    <t>CAPESTANG (34)</t>
  </si>
  <si>
    <t>CASTELNAU DE GUERS (34)</t>
  </si>
  <si>
    <t>CASTRIES (34)</t>
  </si>
  <si>
    <t>CAZOULS LES BEZIERS (34)</t>
  </si>
  <si>
    <t>CERS (34)</t>
  </si>
  <si>
    <t>CESSENON (34)</t>
  </si>
  <si>
    <t>CLERMONT L'HERAULT (34)</t>
  </si>
  <si>
    <t>COLOMBIERS (34)</t>
  </si>
  <si>
    <t>COURNONTERRAL (34)</t>
  </si>
  <si>
    <t>CRUZY (34)</t>
  </si>
  <si>
    <t>FABREGUES (34)</t>
  </si>
  <si>
    <t>FLORENSAC (34)</t>
  </si>
  <si>
    <t>GANGES (34)</t>
  </si>
  <si>
    <t>GIGEAN (34)</t>
  </si>
  <si>
    <t>HEREPIAN (34)</t>
  </si>
  <si>
    <t>LAMALOU LES BAINS (34)</t>
  </si>
  <si>
    <t>LANSARGUES (34)</t>
  </si>
  <si>
    <t>LATTES MAURIN (34)</t>
  </si>
  <si>
    <t>LATTES - CHEF LIEU (34)</t>
  </si>
  <si>
    <t>LAURENS (34)</t>
  </si>
  <si>
    <t>LESPIGNAN (34)</t>
  </si>
  <si>
    <t>LIGNAN SUR ORB (34)</t>
  </si>
  <si>
    <t>LODEVE (34)</t>
  </si>
  <si>
    <t>LUNEL (34)</t>
  </si>
  <si>
    <t>LUNEL VIEL (34)</t>
  </si>
  <si>
    <t>MAGALAS (34)</t>
  </si>
  <si>
    <t>MARAUSSAN (34)</t>
  </si>
  <si>
    <t>MARSILLARGUES (34)</t>
  </si>
  <si>
    <t>MAUGUIO PLAGE - CARNON PEROLS (34)</t>
  </si>
  <si>
    <t>MEZE (34)</t>
  </si>
  <si>
    <t>MONTADY (34)</t>
  </si>
  <si>
    <t>MONTAGNAC (34)</t>
  </si>
  <si>
    <t>MONTARNAUD (34)</t>
  </si>
  <si>
    <t>MONTBAZIN (34)</t>
  </si>
  <si>
    <t>MONTBLANC (34)</t>
  </si>
  <si>
    <t>MUDAISON (34)</t>
  </si>
  <si>
    <t>MURVIEL LES BEZIERS (34)</t>
  </si>
  <si>
    <t>NEZIGNAN L'EVEQUE (34)</t>
  </si>
  <si>
    <t>NISSAN LES ENSERUNE (34)</t>
  </si>
  <si>
    <t>OLONZAC (34)</t>
  </si>
  <si>
    <t>PALAVAS LES FLOTS (34)</t>
  </si>
  <si>
    <t>PAULHAN (34)</t>
  </si>
  <si>
    <t>PEZENAS (34)</t>
  </si>
  <si>
    <t>PIGNAN (34)</t>
  </si>
  <si>
    <t>PINET - POMEROLS (34)</t>
  </si>
  <si>
    <t>PUISSERGUIER (34)</t>
  </si>
  <si>
    <t>ASCOMETAL (LE CHEYLAS 38)</t>
  </si>
  <si>
    <t>ENTREE PHYSICO</t>
  </si>
  <si>
    <t>ENTREE BIO</t>
  </si>
  <si>
    <t>SORTIE STATION</t>
  </si>
  <si>
    <t>USINE NORD</t>
  </si>
  <si>
    <t>USINE SUD</t>
  </si>
  <si>
    <t>SORTIE BIO</t>
  </si>
  <si>
    <t>REJET 5A</t>
  </si>
  <si>
    <t>FOSSE NEUTRA</t>
  </si>
  <si>
    <t>FOSSE DE RELEVAGE</t>
  </si>
  <si>
    <t>AVENTIS PASTEUR (MARCY L’ETOILE 69)</t>
  </si>
  <si>
    <t>AVENTIS PHARMA (NEUVILLE SUR SAONE 69)</t>
  </si>
  <si>
    <t>Entrée Prétraitement</t>
  </si>
  <si>
    <t>Rejet direct</t>
  </si>
  <si>
    <t>B.P. LAVERA S.N.C. (LAVERA 13)</t>
  </si>
  <si>
    <t>BIOLANDES (GRASSE 06)</t>
  </si>
  <si>
    <t>BLANCHIN S.A. (CHAMPAGNEUX 73)</t>
  </si>
  <si>
    <t>BOURGEAT S.A. (LES ABRETS 38)</t>
  </si>
  <si>
    <t>BOXAL (BEAUREPAIRE 38)</t>
  </si>
  <si>
    <t>BRESSOR SERVAS (SAINT PAUL DE VARAX 01)</t>
  </si>
  <si>
    <t>CAMARET (CAMARET SUR AIGUES 84)</t>
  </si>
  <si>
    <t>CAMPBELL (LE PONTET 84)</t>
  </si>
  <si>
    <t>CAVE COOPERATIVE DE BOURDIC (BOURDIC 30)</t>
  </si>
  <si>
    <t>CECO ORANGINA (SIGNES 83)</t>
  </si>
  <si>
    <t>CEDILAC (VIENNE 38)</t>
  </si>
  <si>
    <t>BEAUREPAIRE (38)</t>
  </si>
  <si>
    <t>CHAVANOZ - PONT DE CHERUY (38)</t>
  </si>
  <si>
    <t>EYDOCHE (38)</t>
  </si>
  <si>
    <t>GRESSE EN VERCORS - AVAL (38)</t>
  </si>
  <si>
    <t>LUMBIN LA TERRASSE (38)</t>
  </si>
  <si>
    <t>MONTBONNOT SAINT MARTIN (38)</t>
  </si>
  <si>
    <t>MORESTEL (38)</t>
  </si>
  <si>
    <t>SAINT LAURENT DU PONT (38)</t>
  </si>
  <si>
    <t>SAINT MARCELLIN (38)</t>
  </si>
  <si>
    <t>SAINT MAURICE L'EXIL (38)</t>
  </si>
  <si>
    <t>ARBOIS ET MESNAY (39)</t>
  </si>
  <si>
    <t>BLETTERANS (39)</t>
  </si>
  <si>
    <t>CHAMPAGNOLE (39)</t>
  </si>
  <si>
    <t>CHAMPVANS (39)</t>
  </si>
  <si>
    <t>CHAUSSIN ASNANS (39)</t>
  </si>
  <si>
    <t>CLAIRVAUX LES LACS (39)</t>
  </si>
  <si>
    <t>COUSANCE (39)</t>
  </si>
  <si>
    <t>DAMPARIS (39)</t>
  </si>
  <si>
    <t>DOMBLANS (39)</t>
  </si>
  <si>
    <t>FOUCHERANS (39)</t>
  </si>
  <si>
    <t>FRAISANS (39)</t>
  </si>
  <si>
    <t>LAVANS LES SAINT CLAUDE (39)</t>
  </si>
  <si>
    <t>LAVIGNY (39)</t>
  </si>
  <si>
    <t>MOIRANS EN MONTAGNE (39)</t>
  </si>
  <si>
    <t>MONTIGNY SUR AIN (39)</t>
  </si>
  <si>
    <t>MOREZ (39)</t>
  </si>
  <si>
    <t>MOUCHARD (39)</t>
  </si>
  <si>
    <t>ORGELET (39)</t>
  </si>
  <si>
    <t>PLASNE (39)</t>
  </si>
  <si>
    <t>POLIGNY (39)</t>
  </si>
  <si>
    <t>PONT DE POITTE (39)</t>
  </si>
  <si>
    <t>PREMANON (39)</t>
  </si>
  <si>
    <t>SAINT AMOUR (39)</t>
  </si>
  <si>
    <t>SAINT CLAUDE - VILLE (39)</t>
  </si>
  <si>
    <t>SAINT LAURENT EN GRANDVAUX (39)</t>
  </si>
  <si>
    <t>SAINT LUPICIN (39)</t>
  </si>
  <si>
    <t>TAVAUX (39)</t>
  </si>
  <si>
    <t>BOURG ARGENTAL (42)</t>
  </si>
  <si>
    <t>PELUSSIN (42)</t>
  </si>
  <si>
    <t>VILLEFORT (48)</t>
  </si>
  <si>
    <t>BOURBONNE LES BAINS (52)</t>
  </si>
  <si>
    <t>CHALINDREY (52)</t>
  </si>
  <si>
    <t>AMELIE PALALDA (66)</t>
  </si>
  <si>
    <t>LES ANGLES - MATEMALE (66)</t>
  </si>
  <si>
    <t>BAHO (66)</t>
  </si>
  <si>
    <t>BAIXAS (66)</t>
  </si>
  <si>
    <t>BANYULS DELS ASPRES (66)</t>
  </si>
  <si>
    <t>BANYULS (66)</t>
  </si>
  <si>
    <t>BOLQUERE (66)</t>
  </si>
  <si>
    <t>CABESTANY (66)</t>
  </si>
  <si>
    <t>CERET (66)</t>
  </si>
  <si>
    <t>CLAIRA (66)</t>
  </si>
  <si>
    <t>CORNEILLA LA RIVIERE (66)</t>
  </si>
  <si>
    <t>ESPIRA DE L'AGLY (66)</t>
  </si>
  <si>
    <t>ESTAGEL (66)</t>
  </si>
  <si>
    <t>ILLE SUR TET (66)</t>
  </si>
  <si>
    <t>LATOUR DE CAROL ENVEIGT (66)</t>
  </si>
  <si>
    <t>MILLAS - LE BOLES (66)</t>
  </si>
  <si>
    <t>FONT ROMEU - ODEILLO-VIA (66)</t>
  </si>
  <si>
    <t>OSSEJA PALAU (66)</t>
  </si>
  <si>
    <t>PALAU DEL VIDRE (66)</t>
  </si>
  <si>
    <t>PEZILLA LA RIVIERE (66)</t>
  </si>
  <si>
    <t>PIA (66)</t>
  </si>
  <si>
    <t>POLLESTRES (66)</t>
  </si>
  <si>
    <t>COLLIOURE - PORT VENDRES (66)</t>
  </si>
  <si>
    <t>PRADES RIVE GAUCHE CATLLAR (66)</t>
  </si>
  <si>
    <t>PRADES RIVE DROITE (66)</t>
  </si>
  <si>
    <t>PRATS DE MOLLO LA PRESTE (66)</t>
  </si>
  <si>
    <t>PUYVALADOR (66)</t>
  </si>
  <si>
    <t>RIVESALTES (66)</t>
  </si>
  <si>
    <t>SAINT GENIS DES FONTAINES (66)</t>
  </si>
  <si>
    <t>SAINT HIPPOLYTE (66)</t>
  </si>
  <si>
    <t>SAINT JEAN PLA DE CORTS (66)</t>
  </si>
  <si>
    <t>SAINT LAURENT DE LA SALANQUE (66)</t>
  </si>
  <si>
    <t>SAINT PAUL DE FENOUILLET (66)</t>
  </si>
  <si>
    <t>LA CABANASSE (66)</t>
  </si>
  <si>
    <t>SALEILLES (66)</t>
  </si>
  <si>
    <t>SALSES (66)</t>
  </si>
  <si>
    <t>THUIR (66)</t>
  </si>
  <si>
    <t>TORREILLES (66)</t>
  </si>
  <si>
    <t>TROUILLAS (66)</t>
  </si>
  <si>
    <t>VILLELONGUE DE LA SALANQUE (66)</t>
  </si>
  <si>
    <t>VILLENEUVE DE LA RAHO (66)</t>
  </si>
  <si>
    <t>VINCA (66)</t>
  </si>
  <si>
    <t>L'ARBRESLE (69)</t>
  </si>
  <si>
    <t>CHASSELAY (69)</t>
  </si>
  <si>
    <t>CHAZAY D'AZERGUES LE MOULIN (69)</t>
  </si>
  <si>
    <t>QUINCIEUX LE BOURG (69)</t>
  </si>
  <si>
    <t>SAIN BEL (69)</t>
  </si>
  <si>
    <t>SAINT ETIENNE DES OULLIERES (69)</t>
  </si>
  <si>
    <t>SAINTE FOY L'ARGENTIERE (69)</t>
  </si>
  <si>
    <t>CORRE (70)</t>
  </si>
  <si>
    <t>FONTAINE LES LUXEUIL (70)</t>
  </si>
  <si>
    <t>FOUGEROLLES (70)</t>
  </si>
  <si>
    <t>GRAY (70)</t>
  </si>
  <si>
    <t>HERICOURT (70)</t>
  </si>
  <si>
    <t>JUSSEY (70)</t>
  </si>
  <si>
    <t>LURE (70)</t>
  </si>
  <si>
    <t>LUXEUIL LES BAINS (70)</t>
  </si>
  <si>
    <t>MARNAY (70)</t>
  </si>
  <si>
    <t>MELISEY SAINT BARTHELEMY (70)</t>
  </si>
  <si>
    <t>RONCHAMP (70)</t>
  </si>
  <si>
    <t>SAINT LOUP SUR SEMOUSE (70)</t>
  </si>
  <si>
    <t>SAINT REMY (70)</t>
  </si>
  <si>
    <t>VESOUL (70)</t>
  </si>
  <si>
    <t>VILLERSEXEL (70)</t>
  </si>
  <si>
    <t>CHAGNY (71)</t>
  </si>
  <si>
    <t>CLUNY (71)</t>
  </si>
  <si>
    <t>CRECHES SUR SAONE (71)</t>
  </si>
  <si>
    <t>CUISEAUX (71)</t>
  </si>
  <si>
    <t>CUISERY (71)</t>
  </si>
  <si>
    <t>DRACY LE FORT (71)</t>
  </si>
  <si>
    <t>FONTAINES (71)</t>
  </si>
  <si>
    <t>FUISSE (71)</t>
  </si>
  <si>
    <t>GIVRY (71)</t>
  </si>
  <si>
    <t>LOUHANS (71)</t>
  </si>
  <si>
    <t>LUGNY - SAINT OYEN MONTBELLET (71)</t>
  </si>
  <si>
    <t>MERCUREY (71)</t>
  </si>
  <si>
    <t>PRISSE BOURG (71)</t>
  </si>
  <si>
    <t>RULLY (71)</t>
  </si>
  <si>
    <t>SAINT LEGER SUR DHEUNE (71)</t>
  </si>
  <si>
    <t>STATION D'EPURATION MIXTE EUROSERUM (71)</t>
  </si>
  <si>
    <t>TOURNUS (71)</t>
  </si>
  <si>
    <t>PALMID'OR BOURGOGNE S.A. (71)</t>
  </si>
  <si>
    <t>VARENNES LES MACON (71)</t>
  </si>
  <si>
    <t>VIRE (71)</t>
  </si>
  <si>
    <t>AILLON LE JEUNE (73)</t>
  </si>
  <si>
    <t>AIME LA PLAGNE (73)</t>
  </si>
  <si>
    <t>ALBENS (73)</t>
  </si>
  <si>
    <t>BELLENTRE (73)</t>
  </si>
  <si>
    <t>BOURG SAINT MAURICE (73)</t>
  </si>
  <si>
    <t>LA LECHERE AIGUEBLANCHE (73)</t>
  </si>
  <si>
    <t>SAINT ETIENNE DE CUINES (73)</t>
  </si>
  <si>
    <t>SEEZ (73)</t>
  </si>
  <si>
    <t>UGINE (73)</t>
  </si>
  <si>
    <t>BERNEX (74)</t>
  </si>
  <si>
    <t>LES GETS (74)</t>
  </si>
  <si>
    <t>SAINT FELIX (74)</t>
  </si>
  <si>
    <t>VACHERESSE (74)</t>
  </si>
  <si>
    <t>LES ARCS (83)</t>
  </si>
  <si>
    <t>AUPS (83)</t>
  </si>
  <si>
    <t>BARJOLS (83)</t>
  </si>
  <si>
    <t>BESSE SUR ISSOLE (83)</t>
  </si>
  <si>
    <t>BRAS (83)</t>
  </si>
  <si>
    <t>BRIGNOLES (83)</t>
  </si>
  <si>
    <t>LE CANNET DES MAURES (83)</t>
  </si>
  <si>
    <t>CARCES (83)</t>
  </si>
  <si>
    <t>CARNOULES (83)</t>
  </si>
  <si>
    <t>COGOLIN (83)</t>
  </si>
  <si>
    <t>COLLOBRIERES (83)</t>
  </si>
  <si>
    <t>COTIGNAC (83)</t>
  </si>
  <si>
    <t>NOTRE DAME DE LA CRAU (83)</t>
  </si>
  <si>
    <t>CUERS (83)</t>
  </si>
  <si>
    <t>FIGANIERES (83)</t>
  </si>
  <si>
    <t>FLASSANS SUR ISSOLE (83)</t>
  </si>
  <si>
    <t>FLAYOSC (83)</t>
  </si>
  <si>
    <t>LA GARDE FREINET (83)</t>
  </si>
  <si>
    <t>MARSEILLAN - LES ONGLOUS (34)</t>
  </si>
  <si>
    <t>MARSEILLAN LES PRADELS (34)</t>
  </si>
  <si>
    <t>MAUGUIO - BOURG (34)</t>
  </si>
  <si>
    <t>MAUREILHAN (34)</t>
  </si>
  <si>
    <t>MIREVAL (34)</t>
  </si>
  <si>
    <t>INTERCOM. MONTBLANC-VALROS (34)</t>
  </si>
  <si>
    <t>PORTIRAGNES (34)</t>
  </si>
  <si>
    <t>POUSSAN (34)</t>
  </si>
  <si>
    <t>RIOLS - SAINT PONS (34)</t>
  </si>
  <si>
    <t>ROUJAN CH. ALIGNAN (34)</t>
  </si>
  <si>
    <t>SAINT AUNES (34)</t>
  </si>
  <si>
    <t>SAINT CHINIAN -B OURG (34)</t>
  </si>
  <si>
    <t>SAINT CLEMENT - ZONE COMMERCIALE (34)</t>
  </si>
  <si>
    <t>SAINT JUSAINT ET SAINT NAZAIRE DE PEZAN (34)</t>
  </si>
  <si>
    <t>SERIGNAN LES AIROULES (34)</t>
  </si>
  <si>
    <t>SERVIAN (34)</t>
  </si>
  <si>
    <t>THEZAN LES BEZIERS - CHEF LIEU (34)</t>
  </si>
  <si>
    <t>VALERGUES (34)</t>
  </si>
  <si>
    <t>APPRIEU (38)</t>
  </si>
  <si>
    <t>AUBERIVES SUR VAREZE (38)</t>
  </si>
  <si>
    <t>LES AVENIERES LES NAPPES (38)</t>
  </si>
  <si>
    <t>CESSIEU - LA TOUR DU PIN (38)</t>
  </si>
  <si>
    <t>CHARAVINES - LAC DE PALADRU (38)</t>
  </si>
  <si>
    <t>CHASSE SUR RHONE (38)</t>
  </si>
  <si>
    <t>LA COTE SAINT ANDRE LE RIVAL (38)</t>
  </si>
  <si>
    <t>LA COTE SAINT ANDRE - CHARPILLATES (38)</t>
  </si>
  <si>
    <t>CREYS MEPIEU LA FOUILLOUSE (38)</t>
  </si>
  <si>
    <t>IZEAUX SILLANS (38)</t>
  </si>
  <si>
    <t>MONTALIEU VERCIEU (38)</t>
  </si>
  <si>
    <t>MONTBONNOT SAINT MARTIN INOVALLEE (38)</t>
  </si>
  <si>
    <t>PONTCHARRA (38)</t>
  </si>
  <si>
    <t>PONT DE BEAUVOISIN (38)</t>
  </si>
  <si>
    <t>ROUSSILLON - PEAGE DE ROUSSILLON (38)</t>
  </si>
  <si>
    <t>SAINT ALBAN DU RHONE (38)</t>
  </si>
  <si>
    <t>SAINT HILAIRE DU TOUVET - HOPITAL (38)</t>
  </si>
  <si>
    <t>SAINT JEAN DE BOURNAY (38)</t>
  </si>
  <si>
    <t>SAINT MARCEL BEL ACCUEIL (38)</t>
  </si>
  <si>
    <t>SAINT MARTIN D'URIAGE (38)</t>
  </si>
  <si>
    <t>L'ISLE D'ABEAU 238) (38)</t>
  </si>
  <si>
    <t>SAINT ROMAIN DE JALIONAS (38)</t>
  </si>
  <si>
    <t>TULLINS LA FURE (38)</t>
  </si>
  <si>
    <t>VILLARD DE LANS - FENAT (38)</t>
  </si>
  <si>
    <t>VOUREY LES DEVEZ (38)</t>
  </si>
  <si>
    <t>BOIS D'AMONT (39)</t>
  </si>
  <si>
    <t>DOLE - RIVE DROITE-CHOISEY (39)</t>
  </si>
  <si>
    <t>COURLAOUX - VAL DE SORNE (39)</t>
  </si>
  <si>
    <t>MARIGNY DOMAINE DE CHALAIN (39)</t>
  </si>
  <si>
    <t>RANCHOT - DAMPIERRE (39)</t>
  </si>
  <si>
    <t>SALINS LES BAINS (39)</t>
  </si>
  <si>
    <t>SEPTMONCEL (39)</t>
  </si>
  <si>
    <t>SAINT CHAMOND (42)</t>
  </si>
  <si>
    <t>RIVE DE GIERS - TARTARAS (42)</t>
  </si>
  <si>
    <t>FAYL - BILLOT (52)</t>
  </si>
  <si>
    <t>BAGES (66)</t>
  </si>
  <si>
    <t>LE BOULOU (66)</t>
  </si>
  <si>
    <t>PUIGCERDA (66)</t>
  </si>
  <si>
    <t>CANET EN ROUSSILLON - ??? (66)</t>
  </si>
  <si>
    <t>CERBERE (66)</t>
  </si>
  <si>
    <t>ELNE (66)</t>
  </si>
  <si>
    <t>FORMIGUERES - LES ANGLES (66)</t>
  </si>
  <si>
    <t>LATOUR DE FRANCE (66)</t>
  </si>
  <si>
    <t>MAUREILLAS LAS ILLAS (66)</t>
  </si>
  <si>
    <t>SAINT ANDRE BASSE PLAINE (66)</t>
  </si>
  <si>
    <t>SAINT FELIU D'AVALL (66)</t>
  </si>
  <si>
    <t>SAINT LAURENT DE CERDANS (66)</t>
  </si>
  <si>
    <t>SAINTE MARIE LA MER (66)</t>
  </si>
  <si>
    <t>VERNET LES BAINS - CORNEILLA (66)</t>
  </si>
  <si>
    <t>VILLENEUVE DE LA RAHO - ??? (66)</t>
  </si>
  <si>
    <t>AMPLEPUIS (69)</t>
  </si>
  <si>
    <t>ANSE (69)</t>
  </si>
  <si>
    <t>BEAUJEU (69)</t>
  </si>
  <si>
    <t>BELLEVILLE SUR SAONE (69)</t>
  </si>
  <si>
    <t>BESSENAY (69)</t>
  </si>
  <si>
    <t>BLACE (69)</t>
  </si>
  <si>
    <t>CHATILLON D' AZERGUES (69)</t>
  </si>
  <si>
    <t>COURZIEU (69)</t>
  </si>
  <si>
    <t>DOMMARTIN - CHEF LIEU (69)</t>
  </si>
  <si>
    <t>DOMMARTIN - LISSIEU (69)</t>
  </si>
  <si>
    <t>FLEURIEUX SUR L'ARBRESLE BUVET (69)</t>
  </si>
  <si>
    <t>LANCIE (69)</t>
  </si>
  <si>
    <t>LIERGUES PONT DE SOLLIERES (69)</t>
  </si>
  <si>
    <t>LIMONEST (69)</t>
  </si>
  <si>
    <t>LUCENAY (69)</t>
  </si>
  <si>
    <t>MESSIMY - VALLEE DU GARON (69)</t>
  </si>
  <si>
    <t>MONSOLS (69)</t>
  </si>
  <si>
    <t>MORANCE (69)</t>
  </si>
  <si>
    <t>POMMIERS LE CARRY (69)</t>
  </si>
  <si>
    <t>Sortie station CHIMIE</t>
  </si>
  <si>
    <t>Rejet global</t>
  </si>
  <si>
    <t>Rejet ULTRAFILTRATION</t>
  </si>
  <si>
    <t>REJET COURLY</t>
  </si>
  <si>
    <t>Entrée Commune</t>
  </si>
  <si>
    <t>MACHINE 5</t>
  </si>
  <si>
    <t>MACHINE 6</t>
  </si>
  <si>
    <t>Eaux acides</t>
  </si>
  <si>
    <t>Eaux COURLY</t>
  </si>
  <si>
    <t>Rejet Machine</t>
  </si>
  <si>
    <t>Sortie Echangeur</t>
  </si>
  <si>
    <t>Egout UP</t>
  </si>
  <si>
    <t>Rejet Isère</t>
  </si>
  <si>
    <t>Atelier pâte</t>
  </si>
  <si>
    <t>Société Laitière d’Argis (TENAY 01)</t>
  </si>
  <si>
    <t>SANOFI (SISTERON 04)</t>
  </si>
  <si>
    <t>Entrée Station Finale</t>
  </si>
  <si>
    <t>Sortie Station Finale</t>
  </si>
  <si>
    <t>Entrée Station Bio</t>
  </si>
  <si>
    <t>Sortie Station Bio</t>
  </si>
  <si>
    <t>Rejet Rhône Usine Nord</t>
  </si>
  <si>
    <t>Rejet Rhône Usine Sud</t>
  </si>
  <si>
    <t>Rejet Gepeif Usine Nord</t>
  </si>
  <si>
    <t>Rejet Gepeif Usine Sud</t>
  </si>
  <si>
    <t>Déverse Centre</t>
  </si>
  <si>
    <t>Déverse Sud</t>
  </si>
  <si>
    <t>Envoi Gepeif</t>
  </si>
  <si>
    <t>Rejet Usine Nord</t>
  </si>
  <si>
    <t>Rejet Usine Sud</t>
  </si>
  <si>
    <t>Entrée Bassin</t>
  </si>
  <si>
    <t>Entrée EPI</t>
  </si>
  <si>
    <t>Entrée DCE</t>
  </si>
  <si>
    <t>Sortie Aillon</t>
  </si>
  <si>
    <t>Rejet Enichem</t>
  </si>
  <si>
    <t>Entrée STDEN</t>
  </si>
  <si>
    <t>ASSOCIATION DES UTILISATEURS DE LA ZI NORD  (CHALON SUR SAONE 71)</t>
  </si>
  <si>
    <t>TREFILERIES DE PORT D'ATELIER (PORT D'ATELIER 70)</t>
  </si>
  <si>
    <t>Date et heure de constitution des échantillons</t>
  </si>
  <si>
    <t>Date et heure de remise des échantillons au laboratoire</t>
  </si>
  <si>
    <t>Date et heure de début des analyses</t>
  </si>
  <si>
    <t>Délais</t>
  </si>
  <si>
    <t>Date et heure</t>
  </si>
  <si>
    <t>ALVIMEDITERANNEE (VITROLLES 13 )</t>
  </si>
  <si>
    <t>AMPHENOL SOCAPEX (THYEZ 74 )</t>
  </si>
  <si>
    <t>ARJO WIGGINS DESSINS PAPIERS FINS (CHARAVINES 38 )</t>
  </si>
  <si>
    <t>BB PLUME (TRAMBLY 71 )</t>
  </si>
  <si>
    <t>BRUN D'ARRE (ARRE 30 )</t>
  </si>
  <si>
    <t>CAVE COOP CHUSCLAN (CHUSCLAN 30 )</t>
  </si>
  <si>
    <t>CAVE COOP DE BEAUCAIRE (BEAUCAIRE 30 )</t>
  </si>
  <si>
    <t>CAVE COOP DE BELLEGARDE "LA CLAIRETTE" (BELLEGARDE 30 )</t>
  </si>
  <si>
    <t>CAVE COOP DE ROCHEFORT (ROCHEFORT DU GARD 30 )</t>
  </si>
  <si>
    <t>CAVE COOP DE VENDARGUES "LES CRES" (VENDARGUES 34 )</t>
  </si>
  <si>
    <t>CAVE COOP ST GERVAIS (ST GERVAIS 30 )</t>
  </si>
  <si>
    <t>CAVE COSTIERES DE GALLICIAN (VEAUVERT 30 )</t>
  </si>
  <si>
    <t>CAVE DE TAVEL (TAVEL 30 )</t>
  </si>
  <si>
    <t>CAVE LES VIGNERONS ST HILAIRE (ST HILAIRE D'OZILHAN 30 )</t>
  </si>
  <si>
    <t>COATEX USINE 1 (GENAY 69 )</t>
  </si>
  <si>
    <t>CŒUR D'OR (MAICHE 25 )</t>
  </si>
  <si>
    <t>CONTINENTALE NUTRITION (Vedène 84 )</t>
  </si>
  <si>
    <t>COOP HTS VALS SAONE (ABONCOURT 70 )</t>
  </si>
  <si>
    <t>COOP SALES (SALES 74 )</t>
  </si>
  <si>
    <t>COOP VINICOLE TOUR DE FRANCE ( 66 )</t>
  </si>
  <si>
    <t>COOP VINICOLE VIN SYLLA (APT 84 )</t>
  </si>
  <si>
    <t>CTS (ST CLAUDE 39 )</t>
  </si>
  <si>
    <t>CUSENIER SA (THUIR 66 )</t>
  </si>
  <si>
    <t>DANFOSS MANEUROP SA (ANSE 69 )</t>
  </si>
  <si>
    <t>DUPONT (FAVERGES 74 )</t>
  </si>
  <si>
    <t>ELECTROLYSE PHOCEENNE (VITROLLES 13 )</t>
  </si>
  <si>
    <t>ENTREMONT (MONTANGES 01 )</t>
  </si>
  <si>
    <t>EURECAT (VOULT 07 )</t>
  </si>
  <si>
    <t>EURIDEP (SIGMA COATING INDUSTRIES SA) (VALDOIE 90 )</t>
  </si>
  <si>
    <t>Capacité</t>
  </si>
  <si>
    <t>VILLEREVERSURE - CHEF LIEU (01)</t>
  </si>
  <si>
    <t>ISTRES - RASSUEN (13)</t>
  </si>
  <si>
    <t>CHEVIGNY SAINT SAUVEUR (21)</t>
  </si>
  <si>
    <t>BESANCON - THIZE CHALEZEULE (25)</t>
  </si>
  <si>
    <t>ROMANS SUR ISERE (26)</t>
  </si>
  <si>
    <t>GRENOBLE - LE FONTANIL (38)</t>
  </si>
  <si>
    <t>SAINT CYPRIEN (66)</t>
  </si>
  <si>
    <t>VILLEMOLAQUE - AUTOROUTE (66)</t>
  </si>
  <si>
    <t>NEUVILLE SUR SAONE (69)</t>
  </si>
  <si>
    <t>LYON - SAINT FONS (69)</t>
  </si>
  <si>
    <t>ANNECY - CRAN GEVRIER (74)</t>
  </si>
  <si>
    <t>SAINT JEAN DE SIXT BORNE (74)</t>
  </si>
  <si>
    <t>SAINTE MAXIME - LA NARTELLE (83)</t>
  </si>
  <si>
    <t>LA CHAPELLE SOUS ROUGEMONT (90)</t>
  </si>
  <si>
    <t>MONTREUX-CHATEAU (90)</t>
  </si>
  <si>
    <t>PHAFFANS - BESSONCOURT (90)</t>
  </si>
  <si>
    <t>ARS SUR FORMANS (01)</t>
  </si>
  <si>
    <t>BELLEGARDE SUR VALSERINE (01)</t>
  </si>
  <si>
    <t>BELLEY - CHEF LIEU (01)</t>
  </si>
  <si>
    <t>BEYNOST - SAINT MAURICE DE BEYNOST (01)</t>
  </si>
  <si>
    <t>BOURG SAINT CHRISTOPHE (01)</t>
  </si>
  <si>
    <r>
      <t xml:space="preserve">La </t>
    </r>
    <r>
      <rPr>
        <b/>
        <sz val="10"/>
        <rFont val="Arial"/>
        <family val="2"/>
      </rPr>
      <t>vitesse d'aspiration,</t>
    </r>
    <r>
      <rPr>
        <sz val="10"/>
        <rFont val="Arial"/>
        <family val="2"/>
      </rPr>
      <t xml:space="preserve"> y compris celle de la boucle primaire, </t>
    </r>
    <r>
      <rPr>
        <sz val="10"/>
        <rFont val="Arial"/>
        <family val="0"/>
      </rPr>
      <t xml:space="preserve">est-elle </t>
    </r>
    <r>
      <rPr>
        <b/>
        <sz val="10"/>
        <rFont val="Arial"/>
        <family val="2"/>
      </rPr>
      <t>≥ à 0,5 m/s ?</t>
    </r>
  </si>
  <si>
    <r>
      <t xml:space="preserve">Le </t>
    </r>
    <r>
      <rPr>
        <b/>
        <sz val="10"/>
        <rFont val="Arial"/>
        <family val="2"/>
      </rPr>
      <t>préleveur</t>
    </r>
    <r>
      <rPr>
        <sz val="10"/>
        <rFont val="Arial"/>
        <family val="0"/>
      </rPr>
      <t xml:space="preserve"> est-il </t>
    </r>
    <r>
      <rPr>
        <b/>
        <sz val="10"/>
        <rFont val="Arial"/>
        <family val="2"/>
      </rPr>
      <t>asservi</t>
    </r>
    <r>
      <rPr>
        <sz val="10"/>
        <rFont val="Arial"/>
        <family val="0"/>
      </rPr>
      <t xml:space="preserve"> au </t>
    </r>
    <r>
      <rPr>
        <b/>
        <sz val="10"/>
        <rFont val="Arial"/>
        <family val="2"/>
      </rPr>
      <t>débit, ou au volume écoulé,</t>
    </r>
    <r>
      <rPr>
        <sz val="10"/>
        <rFont val="Arial"/>
        <family val="0"/>
      </rPr>
      <t xml:space="preserve"> assure-t-il un </t>
    </r>
    <r>
      <rPr>
        <b/>
        <sz val="10"/>
        <rFont val="Arial"/>
        <family val="2"/>
      </rPr>
      <t>nombre</t>
    </r>
    <r>
      <rPr>
        <sz val="10"/>
        <rFont val="Arial"/>
        <family val="0"/>
      </rPr>
      <t xml:space="preserve"> de </t>
    </r>
    <r>
      <rPr>
        <b/>
        <sz val="10"/>
        <rFont val="Arial"/>
        <family val="2"/>
      </rPr>
      <t xml:space="preserve">prélèvements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suffisant</t>
    </r>
    <r>
      <rPr>
        <sz val="10"/>
        <rFont val="Arial"/>
        <family val="0"/>
      </rPr>
      <t xml:space="preserve"> (à titre indicatif, une moyenne de </t>
    </r>
    <r>
      <rPr>
        <sz val="10"/>
        <rFont val="Arial"/>
        <family val="2"/>
      </rPr>
      <t>6 par heure de rejet effectif)</t>
    </r>
    <r>
      <rPr>
        <b/>
        <sz val="10"/>
        <rFont val="Arial"/>
        <family val="2"/>
      </rPr>
      <t xml:space="preserve"> ? </t>
    </r>
    <r>
      <rPr>
        <sz val="10"/>
        <rFont val="Arial"/>
        <family val="2"/>
      </rPr>
      <t xml:space="preserve">Les </t>
    </r>
    <r>
      <rPr>
        <b/>
        <sz val="10"/>
        <rFont val="Arial"/>
        <family val="2"/>
      </rPr>
      <t>horaires</t>
    </r>
    <r>
      <rPr>
        <sz val="10"/>
        <rFont val="Arial"/>
        <family val="2"/>
      </rPr>
      <t xml:space="preserve"> de prélèvement et de totalisation des débits sont-ils </t>
    </r>
    <r>
      <rPr>
        <b/>
        <sz val="10"/>
        <rFont val="Arial"/>
        <family val="2"/>
      </rPr>
      <t>synchronisés ?</t>
    </r>
  </si>
  <si>
    <t>Agence de l'Eau RM&amp;C</t>
  </si>
  <si>
    <t>COT</t>
  </si>
  <si>
    <t>SC COT</t>
  </si>
  <si>
    <t>COTfaible</t>
  </si>
  <si>
    <t>EMT COT faible</t>
  </si>
  <si>
    <t>EMT COT forte</t>
  </si>
  <si>
    <t>COT en mg/l</t>
  </si>
  <si>
    <t>NH4 (NH4)</t>
  </si>
  <si>
    <t>CN en mg/l</t>
  </si>
  <si>
    <t>SC CN</t>
  </si>
  <si>
    <t>CNfaible</t>
  </si>
  <si>
    <t>EMT CN faible</t>
  </si>
  <si>
    <t>EMT CN forte</t>
  </si>
  <si>
    <t>CN</t>
  </si>
  <si>
    <t>SAINT GEORGES DE RENEINS (69)</t>
  </si>
  <si>
    <t>SAINT GERMAIN AU MONT D'OR (69)</t>
  </si>
  <si>
    <t>SAINT LAURENT DE CHAMOUSSET (69)</t>
  </si>
  <si>
    <t>SAINT ROMAIN DE POPEY PONTCHARRA (69)</t>
  </si>
  <si>
    <t>SAINT SYMPHORIEN SUR COISE (69)</t>
  </si>
  <si>
    <t>THIZY - BOURG (69)</t>
  </si>
  <si>
    <t>JONAGE (69)</t>
  </si>
  <si>
    <t>CHENEBIER (70)</t>
  </si>
  <si>
    <t>GEVIGNEY ET MERCEY (70)</t>
  </si>
  <si>
    <t>VESOUL - NOUVELLE (70)</t>
  </si>
  <si>
    <t>BREUCHES-BAUDONCOURT (70)</t>
  </si>
  <si>
    <t>BUXY (71)</t>
  </si>
  <si>
    <t>COUCHES (71)</t>
  </si>
  <si>
    <t>SAINT LOUP DE VARENNES - LE GRAND (71)</t>
  </si>
  <si>
    <t>SAINT SYMPHORIEN D'ANCELLES (71)</t>
  </si>
  <si>
    <t>SENNECEY LE GRAND VIELMOULIN (71)</t>
  </si>
  <si>
    <t>STATION D'EPURATION MIXTE DE LAITERIE DE BRESSE (71)</t>
  </si>
  <si>
    <t>LA BATHIE VERNAYS (73)</t>
  </si>
  <si>
    <t>LE BOIS MOUTIERS SALINS (73)</t>
  </si>
  <si>
    <t>BOURGET DU LAC - SUD (73)</t>
  </si>
  <si>
    <t>BOZEL - SAINT BON TARENTAISE (73)</t>
  </si>
  <si>
    <t>LA BRIDOIRE AIGUEBELETTE (73)</t>
  </si>
  <si>
    <t>CHAMOUSSET PONT ROYAL (73)</t>
  </si>
  <si>
    <t>LES DESERTS LA FECLAZ (73)</t>
  </si>
  <si>
    <t>FRONTENEX (73)</t>
  </si>
  <si>
    <t>GILLY SUR ISERE - ALBERTVILLE (73)</t>
  </si>
  <si>
    <t>LANSLEBOURG - MONT CENIS SALET (73)</t>
  </si>
  <si>
    <t>MONTMELIAN (73)</t>
  </si>
  <si>
    <t>NOTRE DAME DE BELLECOMBE (73)</t>
  </si>
  <si>
    <t>SAINT FRANCOIS LONGCHAMP (73)</t>
  </si>
  <si>
    <t>SAINT GENIX SUR GUIERS (73)</t>
  </si>
  <si>
    <t>SAINTE HELENE SUR ISERE - CHEF LIEU (73)</t>
  </si>
  <si>
    <t>SAINT JEAN D'ARVES - SAINT SORLIN (73)</t>
  </si>
  <si>
    <t>SAINT JEAN DE MAURIENNE (73)</t>
  </si>
  <si>
    <t>BARCELONNETTE - SAINT PONS (04)</t>
  </si>
  <si>
    <t>SAINTE TULLE - ZONE ARTISANALE (04)</t>
  </si>
  <si>
    <t>SISTERON (04)</t>
  </si>
  <si>
    <t>STATION D'EPURATION MIXTE SISTERON - ZAC VAL DE DURANCE (04)</t>
  </si>
  <si>
    <t>L'ARGENTIERE LA BESSEE (05)</t>
  </si>
  <si>
    <t>CHABOTTES - CHAMPSAUR (05)</t>
  </si>
  <si>
    <t>CHORGES - LES RISOULS (05)</t>
  </si>
  <si>
    <t>ESPINASSES ROUSSET (05)</t>
  </si>
  <si>
    <t>LARAGNE MONTEGLIN (05)</t>
  </si>
  <si>
    <t>LAYE - HAMEAUX (05)</t>
  </si>
  <si>
    <t>SAINT BONNET EN CHAMPSAUR (05)</t>
  </si>
  <si>
    <t>LA SAULCE - INTERCOMMUNALE (05)</t>
  </si>
  <si>
    <t>SAVINES LE LAC - CHEF-LIEU (05)</t>
  </si>
  <si>
    <t>TALLARD (05)</t>
  </si>
  <si>
    <t>LES VIGNEAUX (05)</t>
  </si>
  <si>
    <t>DRAP - VALLEE DU PAILLON (06)</t>
  </si>
  <si>
    <t>MOUANS SARTOUX (06)</t>
  </si>
  <si>
    <t>ROQUESTERON (06)</t>
  </si>
  <si>
    <t>THEOULE SUR MER - MIRAMAR (06)</t>
  </si>
  <si>
    <t>VENCE NORD - VOSGESLADE (06)</t>
  </si>
  <si>
    <t>VENCE SUD - MALVAN (06)</t>
  </si>
  <si>
    <t>AUBENAS - TARTARY (07)</t>
  </si>
  <si>
    <t>AUBENAS - BOURDARY (07)</t>
  </si>
  <si>
    <t>CHOMERAC VERONE (07)</t>
  </si>
  <si>
    <t>FLAVIAC ROMPON (07)</t>
  </si>
  <si>
    <t>GUILHERAND GRANGES (07)</t>
  </si>
  <si>
    <t>PRADES LALEVADE (07)</t>
  </si>
  <si>
    <t>PRIVAS - GRATENAS (07)</t>
  </si>
  <si>
    <t>QUINTENAS SAINT ROMAIN D'AY (07)</t>
  </si>
  <si>
    <t>SAINT MARTIN D'ARDECHE (07)</t>
  </si>
  <si>
    <t>SATILLIEU (07)</t>
  </si>
  <si>
    <t>LE TEIL D'ARDECHE BARCASSE (07)</t>
  </si>
  <si>
    <t>TOURNON (07)</t>
  </si>
  <si>
    <t>VILLENEUVE DE BERG (07)</t>
  </si>
  <si>
    <t>VIVIERS SUD ILE DES PERRIERS (07)</t>
  </si>
  <si>
    <t>ARMISSAN - VINASSAN (11)</t>
  </si>
  <si>
    <t>CASTELNAUDARY - ESTANG BIGOU (11)</t>
  </si>
  <si>
    <t>CASTELNAUDARY - SUD MOLINIER (11)</t>
  </si>
  <si>
    <t>FLEURY - SAINT PIERRE (11)</t>
  </si>
  <si>
    <t>MONTREDON DES CORBIERES (11)</t>
  </si>
  <si>
    <t>STATION D'EPURATION MIXTE DISTILLERIE CAP SUD PUICHERIC (11)</t>
  </si>
  <si>
    <t>FLEURY SALLES (11)</t>
  </si>
  <si>
    <t>CONQUES SUR ORBIEL ET VILLALIER (11)</t>
  </si>
  <si>
    <t>AIX - LES MILLES VILLAGE (13)</t>
  </si>
  <si>
    <t>AIX EN PROVENCE - ZI LES MILLES (13)</t>
  </si>
  <si>
    <t>ALLEINS (13)</t>
  </si>
  <si>
    <t>ARLES - LES SALINS DE GIRAUD (13)</t>
  </si>
  <si>
    <t>AURIOL - VALLEE DE L'HUVEAUNE (13)</t>
  </si>
  <si>
    <t>BARBENTANE - CHEF LIEU (13)</t>
  </si>
  <si>
    <t>BOUC BEL AIR - NOUVELLE (13)</t>
  </si>
  <si>
    <t>CHATEAUNEUF MARTIGUES-LA MEDE (13)</t>
  </si>
  <si>
    <t>FONTVIEILLE (13)</t>
  </si>
  <si>
    <t>FOS SUR MER (13)</t>
  </si>
  <si>
    <t>GRAVESON (13)</t>
  </si>
  <si>
    <t>ISTRES - ENTRESSEN G.CHENE (13)</t>
  </si>
  <si>
    <t>MAILLANE (13)</t>
  </si>
  <si>
    <t>MARSEILLE - ILE DU FRIOUL (13)</t>
  </si>
  <si>
    <t>LES BAUX - PARADOU (13)</t>
  </si>
  <si>
    <t>MOLLEGES (13)</t>
  </si>
  <si>
    <t>MOURIES (13)</t>
  </si>
  <si>
    <t>NOVES LES PALUDS - VERQUIERES (13)</t>
  </si>
  <si>
    <t>STATION D'EPURATION MIXTE ZI DE ROUSSET (13)</t>
  </si>
  <si>
    <t>SAINT ETIENNE DU GRES -CHEF LIEU (13)</t>
  </si>
  <si>
    <t>SAUSSET LES PINS (13)</t>
  </si>
  <si>
    <t>SENAS (13)</t>
  </si>
  <si>
    <t>AREGNO - LITTORAL (20)</t>
  </si>
  <si>
    <t>CASTELLARE CASINCA VESCOVATO (20)</t>
  </si>
  <si>
    <t>COGGIA SAGONE LIAMONE (20)</t>
  </si>
  <si>
    <t>0966149002</t>
  </si>
  <si>
    <t>0983055002</t>
  </si>
  <si>
    <t>0913066003</t>
  </si>
  <si>
    <t>0907331001</t>
  </si>
  <si>
    <t>0934159002</t>
  </si>
  <si>
    <t>0966011002</t>
  </si>
  <si>
    <t>0921714001</t>
  </si>
  <si>
    <t>0966124001</t>
  </si>
  <si>
    <t>0938001001</t>
  </si>
  <si>
    <t>0934166003</t>
  </si>
  <si>
    <t>0934140001</t>
  </si>
  <si>
    <t>0901347002</t>
  </si>
  <si>
    <t>0913044002</t>
  </si>
  <si>
    <t>0913050001</t>
  </si>
  <si>
    <t>0930206002</t>
  </si>
  <si>
    <t>0913051001</t>
  </si>
  <si>
    <t>0934028001</t>
  </si>
  <si>
    <t>0913033002</t>
  </si>
  <si>
    <t>0934183001</t>
  </si>
  <si>
    <t>0925356001</t>
  </si>
  <si>
    <t>Suivi des délais de mise en œuvre des analyses du laboratoire de la station</t>
  </si>
  <si>
    <t>0901333002</t>
  </si>
  <si>
    <t>0934010001</t>
  </si>
  <si>
    <t>0913110002</t>
  </si>
  <si>
    <t>0966175001</t>
  </si>
  <si>
    <t>0920298001</t>
  </si>
  <si>
    <t>0913058002</t>
  </si>
  <si>
    <t>0974201001</t>
  </si>
  <si>
    <t>0925060001</t>
  </si>
  <si>
    <t>0934031001</t>
  </si>
  <si>
    <t>0930141001</t>
  </si>
  <si>
    <t>0934163002</t>
  </si>
  <si>
    <t>0901306002</t>
  </si>
  <si>
    <t>0911410001</t>
  </si>
  <si>
    <t>0984099004</t>
  </si>
  <si>
    <t>0983097002</t>
  </si>
  <si>
    <t>0925047001</t>
  </si>
  <si>
    <t>0930227001</t>
  </si>
  <si>
    <t>0901138001</t>
  </si>
  <si>
    <t>0930179002</t>
  </si>
  <si>
    <t>07304</t>
  </si>
  <si>
    <t>0930295002</t>
  </si>
  <si>
    <t>0930004002</t>
  </si>
  <si>
    <t>0984019004</t>
  </si>
  <si>
    <t>0984096001</t>
  </si>
  <si>
    <t>NO2 en mg/l de NO2</t>
  </si>
  <si>
    <t>0.5</t>
  </si>
  <si>
    <t>Pt en mg/l de P</t>
  </si>
  <si>
    <t>DBO5faible</t>
  </si>
  <si>
    <t>SC DBO5</t>
  </si>
  <si>
    <t>EMT DBO5 faible</t>
  </si>
  <si>
    <t>EMT DBO5 forte</t>
  </si>
  <si>
    <t>DCOfaible</t>
  </si>
  <si>
    <t>EMT DCO faible</t>
  </si>
  <si>
    <t>EMT DCO forte</t>
  </si>
  <si>
    <t>SC DCO</t>
  </si>
  <si>
    <t>MESTfaible</t>
  </si>
  <si>
    <t>EMT MEST faible</t>
  </si>
  <si>
    <t>EMT MEST forte</t>
  </si>
  <si>
    <t>SC MEST</t>
  </si>
  <si>
    <t>Nkfaible</t>
  </si>
  <si>
    <t>EMT Nk faible</t>
  </si>
  <si>
    <t>EMT Nk forte</t>
  </si>
  <si>
    <t>SC Nk</t>
  </si>
  <si>
    <t>NH4faible</t>
  </si>
  <si>
    <t>EMT NH4 faible</t>
  </si>
  <si>
    <t>EMT NH4 forte</t>
  </si>
  <si>
    <t>SC NH4</t>
  </si>
  <si>
    <t>EMT NO2 faible</t>
  </si>
  <si>
    <t>EMT NO2 forte</t>
  </si>
  <si>
    <t>SC NO2</t>
  </si>
  <si>
    <t>NO2faible</t>
  </si>
  <si>
    <t>Zones nommées</t>
  </si>
  <si>
    <t>By-pass Entrée</t>
  </si>
  <si>
    <t>By-pass Intermédiaire</t>
  </si>
  <si>
    <t>Entrée station - 1</t>
  </si>
  <si>
    <t>Entrée station - 2</t>
  </si>
  <si>
    <t>Laurent TESTARD</t>
  </si>
  <si>
    <t>Cette cellule en changeant de valeur en fonction de la station sélectionnée, permet de déclencher le la procédure "Worksheet_Calculate"</t>
  </si>
  <si>
    <t>EMT NO3 faible</t>
  </si>
  <si>
    <t>EMT NO3 forte</t>
  </si>
  <si>
    <t>SC NO3</t>
  </si>
  <si>
    <t>NO3faible</t>
  </si>
  <si>
    <t>NO3 en mg/l de NO3</t>
  </si>
  <si>
    <t>Ptfaible</t>
  </si>
  <si>
    <t>EMT Pt faible</t>
  </si>
  <si>
    <t>EMT Pt forte</t>
  </si>
  <si>
    <t>SC Pt</t>
  </si>
  <si>
    <t>Metauxfaible</t>
  </si>
  <si>
    <t>EMT Metaux faible</t>
  </si>
  <si>
    <t>EMT Metaux forte</t>
  </si>
  <si>
    <t>SC Metaux</t>
  </si>
  <si>
    <t>Rejet COURLY</t>
  </si>
  <si>
    <t>REJET UF</t>
  </si>
  <si>
    <t>Envoi GEPEIF</t>
  </si>
  <si>
    <t>Ecart</t>
  </si>
  <si>
    <t>Station
OU Etabliss</t>
  </si>
  <si>
    <t>Labo
 de contrôle.</t>
  </si>
  <si>
    <t>Limite inférieure d'expression du résultat</t>
  </si>
  <si>
    <t>SYNTHESE DES COTATIONS</t>
  </si>
  <si>
    <t>Point 1</t>
  </si>
  <si>
    <t>Point 2</t>
  </si>
  <si>
    <t>Point 3</t>
  </si>
  <si>
    <t>Point 4</t>
  </si>
  <si>
    <t>Point 5</t>
  </si>
  <si>
    <t>Point 6</t>
  </si>
  <si>
    <t>Concentration supérieure à</t>
  </si>
  <si>
    <t>Azote Global</t>
  </si>
  <si>
    <t>NGfaible</t>
  </si>
  <si>
    <t>Cd</t>
  </si>
  <si>
    <t>Autres métaux</t>
  </si>
  <si>
    <t>NOM DE L'ETABLISSEMENT</t>
  </si>
  <si>
    <t>N° interlocuteur</t>
  </si>
  <si>
    <t>29664U</t>
  </si>
  <si>
    <t>59401S</t>
  </si>
  <si>
    <t>34003</t>
  </si>
  <si>
    <t>17042Z</t>
  </si>
  <si>
    <t>13001</t>
  </si>
  <si>
    <t>73925</t>
  </si>
  <si>
    <t>20933</t>
  </si>
  <si>
    <t>26994</t>
  </si>
  <si>
    <t>15357T</t>
  </si>
  <si>
    <t>15369F</t>
  </si>
  <si>
    <t>07010</t>
  </si>
  <si>
    <t>06004</t>
  </si>
  <si>
    <t>16798J</t>
  </si>
  <si>
    <t>18042L</t>
  </si>
  <si>
    <t>25901</t>
  </si>
  <si>
    <t>17049G</t>
  </si>
  <si>
    <t>16853U</t>
  </si>
  <si>
    <t>24644M</t>
  </si>
  <si>
    <t>24651V</t>
  </si>
  <si>
    <t>24544D</t>
  </si>
  <si>
    <t>24701Z</t>
  </si>
  <si>
    <t>24546F</t>
  </si>
  <si>
    <t>24985H</t>
  </si>
  <si>
    <t>17973L</t>
  </si>
  <si>
    <t>17982W</t>
  </si>
  <si>
    <t>84943</t>
  </si>
  <si>
    <t>20902</t>
  </si>
  <si>
    <t>90903</t>
  </si>
  <si>
    <t>25943</t>
  </si>
  <si>
    <t>34988</t>
  </si>
  <si>
    <t>55529H</t>
  </si>
  <si>
    <t>63241R</t>
  </si>
  <si>
    <t>18271K</t>
  </si>
  <si>
    <t>83913</t>
  </si>
  <si>
    <t>01053</t>
  </si>
  <si>
    <t>16809W</t>
  </si>
  <si>
    <t>43452F</t>
  </si>
  <si>
    <t>14235Y</t>
  </si>
  <si>
    <t>06953</t>
  </si>
  <si>
    <t>20050</t>
  </si>
  <si>
    <t>19707W</t>
  </si>
  <si>
    <t>66966</t>
  </si>
  <si>
    <t>11069</t>
  </si>
  <si>
    <t>16137R</t>
  </si>
  <si>
    <t>33500N</t>
  </si>
  <si>
    <t>17170N</t>
  </si>
  <si>
    <t>28714L</t>
  </si>
  <si>
    <t>47807</t>
  </si>
  <si>
    <t>73908</t>
  </si>
  <si>
    <t>14405H</t>
  </si>
  <si>
    <t>63299D</t>
  </si>
  <si>
    <t>24522E</t>
  </si>
  <si>
    <t>21910</t>
  </si>
  <si>
    <t>18032A</t>
  </si>
  <si>
    <t>18281W</t>
  </si>
  <si>
    <t>15167L</t>
  </si>
  <si>
    <t>14777N</t>
  </si>
  <si>
    <t>15214M</t>
  </si>
  <si>
    <t>15530F</t>
  </si>
  <si>
    <t>26802</t>
  </si>
  <si>
    <t>27874Y</t>
  </si>
  <si>
    <t>19107U</t>
  </si>
  <si>
    <t>14417W</t>
  </si>
  <si>
    <t>26113</t>
  </si>
  <si>
    <t>16165W</t>
  </si>
  <si>
    <t>26116</t>
  </si>
  <si>
    <t>15803C</t>
  </si>
  <si>
    <t>17200W</t>
  </si>
  <si>
    <t>63386Y</t>
  </si>
  <si>
    <t>14927A</t>
  </si>
  <si>
    <t>19740G</t>
  </si>
  <si>
    <t>15435C</t>
  </si>
  <si>
    <t>18685K</t>
  </si>
  <si>
    <t>18500J</t>
  </si>
  <si>
    <t>16104E</t>
  </si>
  <si>
    <t>15764K</t>
  </si>
  <si>
    <t>16844J</t>
  </si>
  <si>
    <t>69901</t>
  </si>
  <si>
    <t>29582E</t>
  </si>
  <si>
    <t>28679Y</t>
  </si>
  <si>
    <t>83915</t>
  </si>
  <si>
    <t>14117V</t>
  </si>
  <si>
    <t>27134U</t>
  </si>
  <si>
    <t>14136R</t>
  </si>
  <si>
    <t>05061</t>
  </si>
  <si>
    <t>22205Y</t>
  </si>
  <si>
    <t>60026W</t>
  </si>
  <si>
    <t>17862R</t>
  </si>
  <si>
    <t>17861P</t>
  </si>
  <si>
    <t>69952</t>
  </si>
  <si>
    <t>25958</t>
  </si>
  <si>
    <t>06069</t>
  </si>
  <si>
    <t>38961</t>
  </si>
  <si>
    <t>83068</t>
  </si>
  <si>
    <t>14973A</t>
  </si>
  <si>
    <t>28458H</t>
  </si>
  <si>
    <t>83922</t>
  </si>
  <si>
    <t>13903</t>
  </si>
  <si>
    <t>46646C</t>
  </si>
  <si>
    <t>54578Z</t>
  </si>
  <si>
    <t>38928</t>
  </si>
  <si>
    <t>19362W</t>
  </si>
  <si>
    <t>33496J</t>
  </si>
  <si>
    <t>13939</t>
  </si>
  <si>
    <t>38808</t>
  </si>
  <si>
    <t>26165</t>
  </si>
  <si>
    <t>39952</t>
  </si>
  <si>
    <t>26166</t>
  </si>
  <si>
    <t>28497A</t>
  </si>
  <si>
    <t>71969</t>
  </si>
  <si>
    <t>15343C</t>
  </si>
  <si>
    <t>14350Y</t>
  </si>
  <si>
    <t>54541J</t>
  </si>
  <si>
    <t>11966</t>
  </si>
  <si>
    <t>13941</t>
  </si>
  <si>
    <t>17737E</t>
  </si>
  <si>
    <t>16886E</t>
  </si>
  <si>
    <t>24980C</t>
  </si>
  <si>
    <t>06083</t>
  </si>
  <si>
    <t>18317K</t>
  </si>
  <si>
    <t>18391R</t>
  </si>
  <si>
    <t>18805R</t>
  </si>
  <si>
    <t>17383V</t>
  </si>
  <si>
    <t>26198</t>
  </si>
  <si>
    <t>15141H</t>
  </si>
  <si>
    <t>26220</t>
  </si>
  <si>
    <t>29459W</t>
  </si>
  <si>
    <t>40685Y</t>
  </si>
  <si>
    <t>29731S</t>
  </si>
  <si>
    <t>59340A</t>
  </si>
  <si>
    <t>65275B</t>
  </si>
  <si>
    <t>60575T</t>
  </si>
  <si>
    <t>28295F</t>
  </si>
  <si>
    <t>22683F</t>
  </si>
  <si>
    <t>17177W</t>
  </si>
  <si>
    <t>15745P</t>
  </si>
  <si>
    <t>19183B</t>
  </si>
  <si>
    <t>14884D</t>
  </si>
  <si>
    <t>17271Y</t>
  </si>
  <si>
    <t>17083U</t>
  </si>
  <si>
    <t>16831V</t>
  </si>
  <si>
    <t>15752X</t>
  </si>
  <si>
    <t>26235</t>
  </si>
  <si>
    <t>14259Z</t>
  </si>
  <si>
    <t>25992</t>
  </si>
  <si>
    <t>26957</t>
  </si>
  <si>
    <t>35151H</t>
  </si>
  <si>
    <t>43800J</t>
  </si>
  <si>
    <t>18027V</t>
  </si>
  <si>
    <t>18031Z</t>
  </si>
  <si>
    <t>17739G</t>
  </si>
  <si>
    <t>18029X</t>
  </si>
  <si>
    <t>26281</t>
  </si>
  <si>
    <t>19659U</t>
  </si>
  <si>
    <t>17733A</t>
  </si>
  <si>
    <t>74225</t>
  </si>
  <si>
    <t>14691U</t>
  </si>
  <si>
    <t>14554V</t>
  </si>
  <si>
    <t>35386N</t>
  </si>
  <si>
    <t>13940</t>
  </si>
  <si>
    <t>83923</t>
  </si>
  <si>
    <t>14295N</t>
  </si>
  <si>
    <t>19612T</t>
  </si>
  <si>
    <t>15447R</t>
  </si>
  <si>
    <t>58082H</t>
  </si>
  <si>
    <t>34992</t>
  </si>
  <si>
    <t>18411M</t>
  </si>
  <si>
    <t>16061H</t>
  </si>
  <si>
    <t>14908E</t>
  </si>
  <si>
    <t>46668B</t>
  </si>
  <si>
    <t>22962J</t>
  </si>
  <si>
    <t>18963M</t>
  </si>
  <si>
    <t>28955Y</t>
  </si>
  <si>
    <t>14931E</t>
  </si>
  <si>
    <t>17411A</t>
  </si>
  <si>
    <t>14885E</t>
  </si>
  <si>
    <t>18377A</t>
  </si>
  <si>
    <t>62214Z</t>
  </si>
  <si>
    <t>66925</t>
  </si>
  <si>
    <t>06909</t>
  </si>
  <si>
    <t>15005K</t>
  </si>
  <si>
    <t>83115</t>
  </si>
  <si>
    <t>64615J</t>
  </si>
  <si>
    <t>19856H</t>
  </si>
  <si>
    <t>19999N</t>
  </si>
  <si>
    <t>01960F</t>
  </si>
  <si>
    <t>29527V</t>
  </si>
  <si>
    <t>54045V</t>
  </si>
  <si>
    <t>26347</t>
  </si>
  <si>
    <t>69243</t>
  </si>
  <si>
    <t>16864F</t>
  </si>
  <si>
    <t>15213L</t>
  </si>
  <si>
    <t>10604B</t>
  </si>
  <si>
    <t>74919</t>
  </si>
  <si>
    <t>14215B</t>
  </si>
  <si>
    <t>14917P</t>
  </si>
  <si>
    <t>18292H</t>
  </si>
  <si>
    <t>83910</t>
  </si>
  <si>
    <t>83916</t>
  </si>
  <si>
    <t>29621X</t>
  </si>
  <si>
    <t>18400A</t>
  </si>
  <si>
    <t>18400A(bis)</t>
  </si>
  <si>
    <t>16550P</t>
  </si>
  <si>
    <t>18920R</t>
  </si>
  <si>
    <t>69901E</t>
  </si>
  <si>
    <t>43935F</t>
  </si>
  <si>
    <t>26362</t>
  </si>
  <si>
    <t>32225C</t>
  </si>
  <si>
    <t>45607Y</t>
  </si>
  <si>
    <t>38819</t>
  </si>
  <si>
    <t>69926</t>
  </si>
  <si>
    <t>13117</t>
  </si>
  <si>
    <t>38955</t>
  </si>
  <si>
    <t>18682G</t>
  </si>
  <si>
    <t>15609S</t>
  </si>
  <si>
    <t>Numéro Interlocuteur</t>
  </si>
  <si>
    <t>Concentration supérieure au seuil de comparaison et   inférieure ou égale à</t>
  </si>
  <si>
    <t>SIA PAYS D'ALBON (26)</t>
  </si>
  <si>
    <t>26805</t>
  </si>
  <si>
    <t>Entrée station</t>
  </si>
  <si>
    <t>Sortie station</t>
  </si>
  <si>
    <t>Rejet usine</t>
  </si>
  <si>
    <t>GABRIEL MEFFRE</t>
  </si>
  <si>
    <t>19654N</t>
  </si>
  <si>
    <t>14689S</t>
  </si>
  <si>
    <t>LA BELLE CHAURIENNE (CASTELNAUDARY 11)</t>
  </si>
  <si>
    <t xml:space="preserve">LAVAU MOURET </t>
  </si>
  <si>
    <t>SIGNAUX GIROD</t>
  </si>
  <si>
    <t xml:space="preserve">17229C </t>
  </si>
  <si>
    <t>TANNERIE VALEIX</t>
  </si>
  <si>
    <t>27216H</t>
  </si>
  <si>
    <t>TRELLEBORG AIRAX (CHEMAUDIN 25)</t>
  </si>
  <si>
    <t>Bassin Orage</t>
  </si>
  <si>
    <t>Déversoir Entrée</t>
  </si>
  <si>
    <t>By-pass Physico</t>
  </si>
  <si>
    <t>VIENNE - REVENTIN VAUGRIS (38)</t>
  </si>
  <si>
    <t>VILLEFRANCHE SUR SAONE (69)</t>
  </si>
  <si>
    <t>VIRIEU (38)</t>
  </si>
  <si>
    <t>VIRY (74)</t>
  </si>
  <si>
    <t>VITROLLES (13)</t>
  </si>
  <si>
    <t>VMC PECHE (MORVILLARS 90 )</t>
  </si>
  <si>
    <t>VOIRON - AGGLOMERATION (38)</t>
  </si>
  <si>
    <t>WILLIAM SAURIN (SAINT MARCEL 71)</t>
  </si>
  <si>
    <t>ZUBER RIEDER (BOUSSIERES 25)</t>
  </si>
  <si>
    <t>ZUEGG FRANCE (ELNIA) (ELNE 66)</t>
  </si>
  <si>
    <t>VICTOR JANODY (SAINT ANDRE SUR VIEUX JONC 01)</t>
  </si>
  <si>
    <t>BODYCOTE HIT Industries (CHASSIEU 69)</t>
  </si>
  <si>
    <t>CAVE COOP LES VIGNERONS REUNIS  (SAINTE CECILE LES VIGNES 84)</t>
  </si>
  <si>
    <t>CAVE COOP D'ANSOUIS (ANSOUIS 84)</t>
  </si>
  <si>
    <t>DOR-X (PONTARLIER 25)</t>
  </si>
  <si>
    <t>ELCO BRANDT (LYON 69)</t>
  </si>
  <si>
    <t>EURENCO (SORGUES 84)</t>
  </si>
  <si>
    <t>PAPETERIES MATUSSIERE ET FOREST (DOMENE 38)</t>
  </si>
  <si>
    <t>RENCAST (TREVOUX 01)</t>
  </si>
  <si>
    <t>CAMERON FRANCE SAS (BEZIERS 34)</t>
  </si>
  <si>
    <t>sortie Krofta</t>
  </si>
  <si>
    <t>Rejet non traité</t>
  </si>
  <si>
    <t>18344P</t>
  </si>
  <si>
    <t>18941N</t>
  </si>
  <si>
    <t>14989T</t>
  </si>
  <si>
    <t>19888T</t>
  </si>
  <si>
    <t>14500L</t>
  </si>
  <si>
    <t>32180D</t>
  </si>
  <si>
    <t>14147C</t>
  </si>
  <si>
    <t>33567L</t>
  </si>
  <si>
    <t>58407L</t>
  </si>
  <si>
    <t>15020B</t>
  </si>
  <si>
    <t>16123A</t>
  </si>
  <si>
    <t>36821Y</t>
  </si>
  <si>
    <t>19259J</t>
  </si>
  <si>
    <t>15162F</t>
  </si>
  <si>
    <t>63001</t>
  </si>
  <si>
    <t>17108W</t>
  </si>
  <si>
    <t>27879D</t>
  </si>
  <si>
    <t>15519U</t>
  </si>
  <si>
    <t>29234B</t>
  </si>
  <si>
    <t>33589K</t>
  </si>
  <si>
    <t>36027A</t>
  </si>
  <si>
    <t>28871</t>
  </si>
  <si>
    <t>19787H</t>
  </si>
  <si>
    <t>36822Z</t>
  </si>
  <si>
    <t>17269W</t>
  </si>
  <si>
    <t>16171C</t>
  </si>
  <si>
    <t>19709Y</t>
  </si>
  <si>
    <t>31809A</t>
  </si>
  <si>
    <t>44311P</t>
  </si>
  <si>
    <t>24518A</t>
  </si>
  <si>
    <t>35646</t>
  </si>
  <si>
    <t>33499M</t>
  </si>
  <si>
    <t>29556B</t>
  </si>
  <si>
    <t>32177A</t>
  </si>
  <si>
    <t>36264T</t>
  </si>
  <si>
    <t>46988Z</t>
  </si>
  <si>
    <t>37998C</t>
  </si>
  <si>
    <t>40059</t>
  </si>
  <si>
    <t>64619N</t>
  </si>
  <si>
    <t>33890M</t>
  </si>
  <si>
    <t>31825T</t>
  </si>
  <si>
    <t>19931P</t>
  </si>
  <si>
    <t>24916H</t>
  </si>
  <si>
    <t>35956H</t>
  </si>
  <si>
    <t>36225A</t>
  </si>
  <si>
    <t>17265S</t>
  </si>
  <si>
    <t>0926347001</t>
  </si>
  <si>
    <t>0969243001</t>
  </si>
  <si>
    <t>0966202001</t>
  </si>
  <si>
    <t>66923</t>
  </si>
  <si>
    <t>0983062001</t>
  </si>
  <si>
    <t>0983126001</t>
  </si>
  <si>
    <t>0925571001</t>
  </si>
  <si>
    <t>25571</t>
  </si>
  <si>
    <t>0926362001</t>
  </si>
  <si>
    <t>0938336001</t>
  </si>
  <si>
    <t>0969264001</t>
  </si>
  <si>
    <t>0966226002</t>
  </si>
  <si>
    <t>0901447002</t>
  </si>
  <si>
    <t>01810</t>
  </si>
  <si>
    <t>0938560001</t>
  </si>
  <si>
    <t>0974309001</t>
  </si>
  <si>
    <t>0913117001</t>
  </si>
  <si>
    <t>0938239002</t>
  </si>
  <si>
    <t>40671H</t>
  </si>
  <si>
    <t>19047D</t>
  </si>
  <si>
    <t>16841F</t>
  </si>
  <si>
    <t>29256</t>
  </si>
  <si>
    <t>27213E</t>
  </si>
  <si>
    <t>32660A</t>
  </si>
  <si>
    <t>54318S</t>
  </si>
  <si>
    <t>46647D</t>
  </si>
  <si>
    <t>16106G</t>
  </si>
  <si>
    <t>16441</t>
  </si>
  <si>
    <t>16274C</t>
  </si>
  <si>
    <t>16129G</t>
  </si>
  <si>
    <t>16118V</t>
  </si>
  <si>
    <t>19555F</t>
  </si>
  <si>
    <t>16154J</t>
  </si>
  <si>
    <t>16763W</t>
  </si>
  <si>
    <t>16294L</t>
  </si>
  <si>
    <t>16355C</t>
  </si>
  <si>
    <t>16340L</t>
  </si>
  <si>
    <t>16302V</t>
  </si>
  <si>
    <t>49185M</t>
  </si>
  <si>
    <t>15740J</t>
  </si>
  <si>
    <t>10089S</t>
  </si>
  <si>
    <t>22231P</t>
  </si>
  <si>
    <t>46740E</t>
  </si>
  <si>
    <t>18372V</t>
  </si>
  <si>
    <t>19232E</t>
  </si>
  <si>
    <t>17558K</t>
  </si>
  <si>
    <t>17394G</t>
  </si>
  <si>
    <t>CAR ILLKIRCH</t>
  </si>
  <si>
    <t>SEM</t>
  </si>
  <si>
    <t>SEM &amp; SEM MI</t>
  </si>
  <si>
    <t>CAR ILLKIRCH &amp; LSEH MI</t>
  </si>
  <si>
    <t>17658U</t>
  </si>
  <si>
    <t>41624U</t>
  </si>
  <si>
    <t>19103P</t>
  </si>
  <si>
    <t>64867H</t>
  </si>
  <si>
    <t>14208U</t>
  </si>
  <si>
    <t>03587Z</t>
  </si>
  <si>
    <t>31469F</t>
  </si>
  <si>
    <t>28271E</t>
  </si>
  <si>
    <t>29725K</t>
  </si>
  <si>
    <t>0938480001</t>
  </si>
  <si>
    <t>38802</t>
  </si>
  <si>
    <t>0934301001</t>
  </si>
  <si>
    <t>0966171002</t>
  </si>
  <si>
    <t>0974239003</t>
  </si>
  <si>
    <t>74985</t>
  </si>
  <si>
    <t>0906123001</t>
  </si>
  <si>
    <t>0938442001</t>
  </si>
  <si>
    <t>38442</t>
  </si>
  <si>
    <t>0938464001</t>
  </si>
  <si>
    <t>0926281001</t>
  </si>
  <si>
    <t>0974225001</t>
  </si>
  <si>
    <t>0939476001</t>
  </si>
  <si>
    <t>39476</t>
  </si>
  <si>
    <t>0911344001</t>
  </si>
  <si>
    <t>11344</t>
  </si>
  <si>
    <t>0983115001</t>
  </si>
  <si>
    <t>0925526001</t>
  </si>
  <si>
    <t>0911369001</t>
  </si>
  <si>
    <t>11369</t>
  </si>
  <si>
    <t>0913103001</t>
  </si>
  <si>
    <t>par</t>
  </si>
  <si>
    <t>nombre de mesures conformes</t>
  </si>
  <si>
    <t>note obtenue sur 10</t>
  </si>
  <si>
    <t>station ou de établissement industriel de</t>
  </si>
  <si>
    <t>Les analyses sont réalisées par :</t>
  </si>
  <si>
    <t>Concentration en mg/l</t>
  </si>
  <si>
    <r>
      <t xml:space="preserve">Si </t>
    </r>
    <r>
      <rPr>
        <b/>
        <i/>
        <sz val="14"/>
        <rFont val="Arial"/>
        <family val="2"/>
      </rPr>
      <t>oui</t>
    </r>
    <r>
      <rPr>
        <b/>
        <i/>
        <sz val="10"/>
        <rFont val="Arial"/>
        <family val="2"/>
      </rPr>
      <t xml:space="preserve"> Cotation globale </t>
    </r>
    <r>
      <rPr>
        <b/>
        <i/>
        <sz val="14"/>
        <rFont val="Arial"/>
        <family val="2"/>
      </rPr>
      <t>+10%</t>
    </r>
  </si>
  <si>
    <r>
      <t xml:space="preserve"> </t>
    </r>
    <r>
      <rPr>
        <b/>
        <sz val="10"/>
        <rFont val="Arial"/>
        <family val="2"/>
      </rPr>
      <t>Cotation des dispositifs de mesure de débit (sur10)</t>
    </r>
  </si>
  <si>
    <r>
      <t xml:space="preserve"> </t>
    </r>
    <r>
      <rPr>
        <b/>
        <sz val="10"/>
        <rFont val="Arial"/>
        <family val="2"/>
      </rPr>
      <t>Cotation des dispositifs de prélèvement (sur 10)</t>
    </r>
    <r>
      <rPr>
        <b/>
        <sz val="12"/>
        <rFont val="Wingdings"/>
        <family val="0"/>
      </rPr>
      <t xml:space="preserve"> </t>
    </r>
  </si>
  <si>
    <r>
      <t xml:space="preserve"> </t>
    </r>
    <r>
      <rPr>
        <b/>
        <sz val="10"/>
        <rFont val="Arial"/>
        <family val="2"/>
      </rPr>
      <t>Cotation du comparatif analytique (sur 10)</t>
    </r>
    <r>
      <rPr>
        <b/>
        <sz val="12"/>
        <rFont val="Wingdings"/>
        <family val="0"/>
      </rPr>
      <t xml:space="preserve"> </t>
    </r>
  </si>
  <si>
    <r>
      <t></t>
    </r>
    <r>
      <rPr>
        <b/>
        <sz val="10"/>
        <rFont val="Arial"/>
        <family val="2"/>
      </rPr>
      <t>= moyenne(</t>
    </r>
    <r>
      <rPr>
        <b/>
        <sz val="10"/>
        <rFont val="Wingdings"/>
        <family val="0"/>
      </rPr>
      <t></t>
    </r>
    <r>
      <rPr>
        <b/>
        <sz val="10"/>
        <rFont val="Arial"/>
        <family val="2"/>
      </rPr>
      <t>+</t>
    </r>
    <r>
      <rPr>
        <b/>
        <sz val="10"/>
        <rFont val="Wingdings"/>
        <family val="0"/>
      </rPr>
      <t></t>
    </r>
    <r>
      <rPr>
        <b/>
        <sz val="10"/>
        <rFont val="Arial"/>
        <family val="2"/>
      </rPr>
      <t>+</t>
    </r>
    <r>
      <rPr>
        <b/>
        <sz val="10"/>
        <rFont val="Wingdings"/>
        <family val="0"/>
      </rPr>
      <t></t>
    </r>
    <r>
      <rPr>
        <b/>
        <sz val="10"/>
        <rFont val="Arial"/>
        <family val="2"/>
      </rPr>
      <t>) Cotation globale (sur 10)</t>
    </r>
    <r>
      <rPr>
        <b/>
        <sz val="12"/>
        <rFont val="Wingdings"/>
        <family val="0"/>
      </rPr>
      <t xml:space="preserve"> </t>
    </r>
  </si>
  <si>
    <t>COMPARATIF ANALYTIQUE</t>
  </si>
  <si>
    <t>0983123001</t>
  </si>
  <si>
    <t>0934172001</t>
  </si>
  <si>
    <t>0911262001</t>
  </si>
  <si>
    <t>0969143001</t>
  </si>
  <si>
    <t>0906088001</t>
  </si>
  <si>
    <t>0930189001</t>
  </si>
  <si>
    <t>0930189002</t>
  </si>
  <si>
    <t>0926220001</t>
  </si>
  <si>
    <t>0939396001</t>
  </si>
  <si>
    <t>39396</t>
  </si>
  <si>
    <t>0966136001</t>
  </si>
  <si>
    <t>0966138002</t>
  </si>
  <si>
    <t>0911285002</t>
  </si>
  <si>
    <t>0926235001</t>
  </si>
  <si>
    <t>0925204001</t>
  </si>
  <si>
    <t>0966145004</t>
  </si>
  <si>
    <t>0926252001</t>
  </si>
  <si>
    <t>0926165001</t>
  </si>
  <si>
    <t>0939362001</t>
  </si>
  <si>
    <t>0926166002</t>
  </si>
  <si>
    <t>Résultat de la cotation sur 10</t>
  </si>
  <si>
    <t>0969152001</t>
  </si>
  <si>
    <t>0969199001</t>
  </si>
  <si>
    <t>0971270001</t>
  </si>
  <si>
    <t>0913054002</t>
  </si>
  <si>
    <t>0913055001</t>
  </si>
  <si>
    <t>0913055002</t>
  </si>
  <si>
    <t>0913056003</t>
  </si>
  <si>
    <t>0906083001</t>
  </si>
  <si>
    <t>0969282001</t>
  </si>
  <si>
    <t>0926198001</t>
  </si>
  <si>
    <t>0938170002</t>
  </si>
  <si>
    <t>0938170001</t>
  </si>
  <si>
    <t>0983068004</t>
  </si>
  <si>
    <t>0974140001</t>
  </si>
  <si>
    <t>0983069001</t>
  </si>
  <si>
    <t>0913047005</t>
  </si>
  <si>
    <t>0901192002</t>
  </si>
  <si>
    <t>01192</t>
  </si>
  <si>
    <t>0925318001</t>
  </si>
  <si>
    <t>25923</t>
  </si>
  <si>
    <t>0938449001</t>
  </si>
  <si>
    <t>0913028001</t>
  </si>
  <si>
    <t>0966017001</t>
  </si>
  <si>
    <t>0938052001</t>
  </si>
  <si>
    <t>0926113001</t>
  </si>
  <si>
    <t>0921231001</t>
  </si>
  <si>
    <t>0926116001</t>
  </si>
  <si>
    <t>0925207001</t>
  </si>
  <si>
    <t>0911144001</t>
  </si>
  <si>
    <t>11144</t>
  </si>
  <si>
    <t>0969088001</t>
  </si>
  <si>
    <t>0983061001</t>
  </si>
  <si>
    <t>0905061001</t>
  </si>
  <si>
    <t>0969091001</t>
  </si>
  <si>
    <t>0925287001</t>
  </si>
  <si>
    <t>0973065001</t>
  </si>
  <si>
    <t>0906069003</t>
  </si>
  <si>
    <t>0921171001</t>
  </si>
  <si>
    <t>74917</t>
  </si>
  <si>
    <t>0925159002</t>
  </si>
  <si>
    <t>25801</t>
  </si>
  <si>
    <t>0966059002</t>
  </si>
  <si>
    <t>66059</t>
  </si>
  <si>
    <t>0926108001</t>
  </si>
  <si>
    <t>0925112001</t>
  </si>
  <si>
    <t>74140</t>
  </si>
  <si>
    <t>0920050001</t>
  </si>
  <si>
    <t>0966037002</t>
  </si>
  <si>
    <t>0906079001</t>
  </si>
  <si>
    <t>0911069001</t>
  </si>
  <si>
    <t>38937</t>
  </si>
  <si>
    <t>0971076001</t>
  </si>
  <si>
    <t>0934003001</t>
  </si>
  <si>
    <t>0973008001</t>
  </si>
  <si>
    <t>0920004001</t>
  </si>
  <si>
    <t>0974012001</t>
  </si>
  <si>
    <t>0974093001</t>
  </si>
  <si>
    <t>0907010003</t>
  </si>
  <si>
    <t>0906004001</t>
  </si>
  <si>
    <t>0925020001</t>
  </si>
  <si>
    <t>0966008001</t>
  </si>
  <si>
    <t>0913004003</t>
  </si>
  <si>
    <t>0984007001</t>
  </si>
  <si>
    <t>0920033002</t>
  </si>
  <si>
    <t>0920033001</t>
  </si>
  <si>
    <t>0921185001</t>
  </si>
  <si>
    <t>0990010001</t>
  </si>
  <si>
    <t>0925056002</t>
  </si>
  <si>
    <t>0934032001</t>
  </si>
  <si>
    <t>0983019001</t>
  </si>
  <si>
    <t>0901451003</t>
  </si>
  <si>
    <t>0938053001</t>
  </si>
  <si>
    <t>0906027001</t>
  </si>
  <si>
    <t>0913001001</t>
  </si>
  <si>
    <t>0926006001</t>
  </si>
  <si>
    <t>25996</t>
  </si>
  <si>
    <t>0925040001</t>
  </si>
  <si>
    <t>34926</t>
  </si>
  <si>
    <t>0925048001</t>
  </si>
  <si>
    <t>ABC (PEYROLLES EN PROVENCE 13)</t>
  </si>
  <si>
    <t>APAVE SUD</t>
  </si>
  <si>
    <t>ADISSEO (SAINT CLAIR DU RHONE 38)</t>
  </si>
  <si>
    <t>AHLSTROM LA BELPACK (PONT EVEQUE 38)</t>
  </si>
  <si>
    <t>LSEH</t>
  </si>
  <si>
    <t>ALSTOM T&amp;D SA (MACON 71)</t>
  </si>
  <si>
    <t>AMORA MAILLE (CHEVIGNY SAINT SAUVEUR 21)</t>
  </si>
  <si>
    <t>AMORA MAILLE (DIJON 21)</t>
  </si>
  <si>
    <t>AOSTE S.N.C. (AOSTE 38)</t>
  </si>
  <si>
    <t>APPLICATION DES GAZ (SAINT GENIS LAVAL 69)</t>
  </si>
  <si>
    <t>ARJOWIGGINS (RIVES SUR FURE 38)</t>
  </si>
  <si>
    <t>GIE CHIMIE SALINDRES (SALINDRES 30)</t>
  </si>
  <si>
    <t>GIVAUDAN FRANCE FRAGRANCES (LYON 69)</t>
  </si>
  <si>
    <t>GIVAUDAN LAVIROTTE (LYON 69)</t>
  </si>
  <si>
    <t>HARIBO (MARSEILLE 13)</t>
  </si>
  <si>
    <t>HERO France S.A. (ALLEX 26)</t>
  </si>
  <si>
    <t>JUSTIN BRIDOU S.N.C. (MACLAS 42)</t>
  </si>
  <si>
    <t>KODAK INDUSTRIES (CHALON 71)</t>
  </si>
  <si>
    <t>LA NOUVELLE PAPETERIE GORGE DE DOMENE (DOMENE 38)</t>
  </si>
  <si>
    <t>LA VAROISE (LA CRAU 83)</t>
  </si>
  <si>
    <t>LABIOMAR (SIGNES 83)</t>
  </si>
  <si>
    <t>LES CHAIS BEAUCAIROIS (BEAUCAIRE 30)</t>
  </si>
  <si>
    <t>LYONDELL (FOS SUR MER 13)</t>
  </si>
  <si>
    <t>MALTERIES FRANCO BELGE (BRAZEY EN PLAINE 21)</t>
  </si>
  <si>
    <t>ALFA D'AVIGNON</t>
  </si>
  <si>
    <t>MANE ET FILS (LE BAR SUR LOUP 66)</t>
  </si>
  <si>
    <t>MARCILLAT LOULANS (LOULANS-VERCHAMPS 70)</t>
  </si>
  <si>
    <t>MATHELIN (CHESSY LES MINES 69)</t>
  </si>
  <si>
    <t>MERCK SANTE (MEYZIEU 69)</t>
  </si>
  <si>
    <t>MILLERET (CHARCENNE 70)</t>
  </si>
  <si>
    <t>MITHIEUX (CHAMBERY 73)</t>
  </si>
  <si>
    <t>MONNARD (SAINT AMOUR 39)</t>
  </si>
  <si>
    <t>NAPHTACHIMIE (LAVERA 13)</t>
  </si>
  <si>
    <t>NESTLE FRANCE (MARSEILLE 13)</t>
  </si>
  <si>
    <t>OREDUI (GRASSE 06)</t>
  </si>
  <si>
    <t>ORGAMOL France (SAINT VULBAS 01)</t>
  </si>
  <si>
    <t>ORGASYNTH INDUSTRIES (GRASSE 06)</t>
  </si>
  <si>
    <t>OSIRIS (ROUSSILLON 38)</t>
  </si>
  <si>
    <t>P.C.A.S. (BOURGOIN JALLIEU 38)</t>
  </si>
  <si>
    <t>PAPETERIES CASCADES (LA ROCHETTE 73)</t>
  </si>
  <si>
    <t>PAPETERIES DE GROMMELLE (SAINT SATURNIN LES AVIGNON 84)</t>
  </si>
  <si>
    <t>PAPETERIES DE LANCEY (BRIGNOUD 38)</t>
  </si>
  <si>
    <t>PAPETERIES DE MANDEURE (MANDEURE 25)</t>
  </si>
  <si>
    <t>PAPETERIES DE VOIRON (VOREPPE 38)</t>
  </si>
  <si>
    <t>PAPETERIES DU LEMAN (THONON 74)</t>
  </si>
  <si>
    <t>PAPETERIES ETIENNE (ARLES 13)</t>
  </si>
  <si>
    <t>PAPETERIES MATUSSIERE ET FOREST (ENTRE DEUX GUIERS 38)</t>
  </si>
  <si>
    <t>autre para.</t>
  </si>
  <si>
    <t>Paramètres</t>
  </si>
  <si>
    <t>MI</t>
  </si>
  <si>
    <t>0901386001</t>
  </si>
  <si>
    <t>0990052002</t>
  </si>
  <si>
    <t>0983121001</t>
  </si>
  <si>
    <t>0930254001</t>
  </si>
  <si>
    <t>0904209804</t>
  </si>
  <si>
    <t>0901305002</t>
  </si>
  <si>
    <t>0938130002</t>
  </si>
  <si>
    <t>0930037002</t>
  </si>
  <si>
    <t>0930212002</t>
  </si>
  <si>
    <t>0905029001</t>
  </si>
  <si>
    <t>0934101001</t>
  </si>
  <si>
    <t>0913083002</t>
  </si>
  <si>
    <t>0971221001</t>
  </si>
  <si>
    <t>0974134001</t>
  </si>
  <si>
    <t>0930333002</t>
  </si>
  <si>
    <t>0974014004</t>
  </si>
  <si>
    <t>0921555001</t>
  </si>
  <si>
    <t>0930047001</t>
  </si>
  <si>
    <t>0901196002</t>
  </si>
  <si>
    <t>0983042002</t>
  </si>
  <si>
    <t>0973303001</t>
  </si>
  <si>
    <t>0930125002</t>
  </si>
  <si>
    <t>0973032003</t>
  </si>
  <si>
    <t>0907129001</t>
  </si>
  <si>
    <t>0934298001</t>
  </si>
  <si>
    <t>0930217001</t>
  </si>
  <si>
    <t>0934161001</t>
  </si>
  <si>
    <t>0930123002</t>
  </si>
  <si>
    <t>0901388001</t>
  </si>
  <si>
    <t>0938415001</t>
  </si>
  <si>
    <t>0934276001</t>
  </si>
  <si>
    <t>0925532001</t>
  </si>
  <si>
    <t>0913038002</t>
  </si>
  <si>
    <t>0969019001</t>
  </si>
  <si>
    <t>0983070001</t>
  </si>
  <si>
    <t>0901093001</t>
  </si>
  <si>
    <t>0938566001</t>
  </si>
  <si>
    <t>0966144002</t>
  </si>
  <si>
    <t>0925527001</t>
  </si>
  <si>
    <t>0966141001</t>
  </si>
  <si>
    <t>0913060004</t>
  </si>
  <si>
    <t>0938422001</t>
  </si>
  <si>
    <t>0939434001</t>
  </si>
  <si>
    <t>0934111001</t>
  </si>
  <si>
    <t>0983092002</t>
  </si>
  <si>
    <t>0925034002</t>
  </si>
  <si>
    <t>0969052004</t>
  </si>
  <si>
    <t>0921554001</t>
  </si>
  <si>
    <t>0934114002</t>
  </si>
  <si>
    <t>0973330001</t>
  </si>
  <si>
    <t>0966082003</t>
  </si>
  <si>
    <t>0904209001</t>
  </si>
  <si>
    <t>0930006002</t>
  </si>
  <si>
    <t>0925321001</t>
  </si>
  <si>
    <t>0974276001</t>
  </si>
  <si>
    <t>0921487001</t>
  </si>
  <si>
    <t>0911129001</t>
  </si>
  <si>
    <t>0939154002</t>
  </si>
  <si>
    <t>0983004001</t>
  </si>
  <si>
    <t>0969171001</t>
  </si>
  <si>
    <t>0930243001</t>
  </si>
  <si>
    <t>0913001002</t>
  </si>
  <si>
    <t>0901244001</t>
  </si>
  <si>
    <t>0934239002</t>
  </si>
  <si>
    <t>0983106001</t>
  </si>
  <si>
    <t>0934300002</t>
  </si>
  <si>
    <t>0907042001</t>
  </si>
  <si>
    <t>Entrée Rousselot</t>
  </si>
  <si>
    <t>F4 ELIS</t>
  </si>
  <si>
    <t>EAUX TRAITEES</t>
  </si>
  <si>
    <t>Eaux alcalines</t>
  </si>
  <si>
    <t>Rejet communal</t>
  </si>
  <si>
    <t>Sortie AT</t>
  </si>
  <si>
    <t>Sortie NT</t>
  </si>
  <si>
    <t>Entrée ST1</t>
  </si>
  <si>
    <t>Entrée ST2</t>
  </si>
  <si>
    <t>Sortie ST1</t>
  </si>
  <si>
    <t>Sortie ST2</t>
  </si>
  <si>
    <t>By-pass primaire</t>
  </si>
  <si>
    <t>Sortie 1</t>
  </si>
  <si>
    <t>Sortie 2</t>
  </si>
  <si>
    <t>Entrée ZIS</t>
  </si>
  <si>
    <t>Entrée VC10</t>
  </si>
  <si>
    <t>Sortie Primaire</t>
  </si>
  <si>
    <t>Entrée Evian</t>
  </si>
  <si>
    <t>Entrée Globale</t>
  </si>
  <si>
    <t>Sortie</t>
  </si>
  <si>
    <t>Sortie Nord</t>
  </si>
  <si>
    <t>Sortie Sud</t>
  </si>
  <si>
    <t>Entrée Indus</t>
  </si>
  <si>
    <t>Sortie Urbain</t>
  </si>
  <si>
    <t>Sortie Indus</t>
  </si>
  <si>
    <t>Entrée Urbain</t>
  </si>
  <si>
    <t>Entrée Bio</t>
  </si>
  <si>
    <t>Sortie Lagune</t>
  </si>
  <si>
    <t>Entrée Unitaire</t>
  </si>
  <si>
    <t>Entrée Séparatif</t>
  </si>
  <si>
    <t>Entrée unitaire</t>
  </si>
  <si>
    <t>Sortie Décanteur</t>
  </si>
  <si>
    <t>Sortie T1-T4</t>
  </si>
  <si>
    <t>Sortie T5</t>
  </si>
  <si>
    <t>By pass PC</t>
  </si>
  <si>
    <t>Entrée SETE</t>
  </si>
  <si>
    <t>Sortie lavage</t>
  </si>
  <si>
    <t>STEP de ROUSSET (ROUSSET 13)</t>
  </si>
  <si>
    <t>STEP de ROUSSET (ROUSSET 13) suite</t>
  </si>
  <si>
    <t>F2 ATMEL FAB 7</t>
  </si>
  <si>
    <t>F2 ST 2000</t>
  </si>
  <si>
    <t>F1 ATMEL FAB7</t>
  </si>
  <si>
    <t>F1 ST 2000</t>
  </si>
  <si>
    <t>F1 ST 6</t>
  </si>
  <si>
    <t>Entrée 1</t>
  </si>
  <si>
    <t>Entrée 2</t>
  </si>
  <si>
    <t>By-pass 1</t>
  </si>
  <si>
    <t>By-pass 2</t>
  </si>
  <si>
    <t>By-pass tampon</t>
  </si>
  <si>
    <t>Sortie 3</t>
  </si>
  <si>
    <t>Sortie 4</t>
  </si>
  <si>
    <t>Sortie 5</t>
  </si>
  <si>
    <t>By-pass indus</t>
  </si>
  <si>
    <t>Sortie Physico</t>
  </si>
  <si>
    <t>By-pass entrée</t>
  </si>
  <si>
    <t>Sortie dessablage 1</t>
  </si>
  <si>
    <t>Sortie dessablage 2</t>
  </si>
  <si>
    <t>By-pass gènèral</t>
  </si>
  <si>
    <t>By pass biofor</t>
  </si>
  <si>
    <t>By-pass prétraitements</t>
  </si>
  <si>
    <t>Sortie station 1</t>
  </si>
  <si>
    <t>Sortie station 2</t>
  </si>
  <si>
    <t>Sortie nord</t>
  </si>
  <si>
    <t>Sortie sud</t>
  </si>
  <si>
    <t>By pass</t>
  </si>
  <si>
    <t>Surverse BO</t>
  </si>
  <si>
    <t>Sortie BO</t>
  </si>
  <si>
    <t>Sortie station C1</t>
  </si>
  <si>
    <t>Sortie station C2</t>
  </si>
  <si>
    <t>Sortie station C3</t>
  </si>
  <si>
    <t>Sortie T1-1</t>
  </si>
  <si>
    <t>Sortie T1-2</t>
  </si>
  <si>
    <t>Sortie T2-1</t>
  </si>
  <si>
    <t>Sortie T2-2</t>
  </si>
  <si>
    <t>Rejet Usine diluées</t>
  </si>
  <si>
    <t>AGDE (34)</t>
  </si>
  <si>
    <t>AIX EN PROVENCE - LA PIOLINE (13)</t>
  </si>
  <si>
    <t>AIX LES BAINS (73)</t>
  </si>
  <si>
    <t>AJACCIO (2A)</t>
  </si>
  <si>
    <t>ALES (30)</t>
  </si>
  <si>
    <t>ALLEX - GRANE (26)</t>
  </si>
  <si>
    <t>ANNEMASSE (74)</t>
  </si>
  <si>
    <t>ANNONAY (07)</t>
  </si>
  <si>
    <t>ANTIBES ET BIOT (06)</t>
  </si>
  <si>
    <t>ARBOUANS (25)</t>
  </si>
  <si>
    <t>ARGELES SUR MER (66)</t>
  </si>
  <si>
    <t>ARLES - PRINCIPALE (13)</t>
  </si>
  <si>
    <t>AVIGNON (84)</t>
  </si>
  <si>
    <t>BASTIA - SUD (2B)</t>
  </si>
  <si>
    <t>BAVANS (25)</t>
  </si>
  <si>
    <t>BEAUNE - COMBERTAULT (21)</t>
  </si>
  <si>
    <t>BELFORT (90)</t>
  </si>
  <si>
    <t>BESANCON - PORT DOUVOT (25)</t>
  </si>
  <si>
    <t>BEZIERS (34)</t>
  </si>
  <si>
    <t>BORMES LES MIMOSAS - LE LAVANDOU (83)</t>
  </si>
  <si>
    <t>BOURG EN BRESSE (01)</t>
  </si>
  <si>
    <t>BOURGOIN JALLIEU (38)</t>
  </si>
  <si>
    <t>CAGNES SUR MER (06)</t>
  </si>
  <si>
    <t>CALVI (20)</t>
  </si>
  <si>
    <t>GONFARON (83)</t>
  </si>
  <si>
    <t>HYERES - PORQUEROLLES (83)</t>
  </si>
  <si>
    <t>LA LONDE LES MAURES (83)</t>
  </si>
  <si>
    <t>LORGUES - CHEF LIEU (83)</t>
  </si>
  <si>
    <t>LE LUC - PAYETTE (83)</t>
  </si>
  <si>
    <t>MONTAUROUX - CALLIAN (83)</t>
  </si>
  <si>
    <t>LE MUY (83)</t>
  </si>
  <si>
    <t>NANS LES PINS (83)</t>
  </si>
  <si>
    <t>PIERREFEU DU VAR (83)</t>
  </si>
  <si>
    <t>PIGNANS (83)</t>
  </si>
  <si>
    <t>POURRIERES (83)</t>
  </si>
  <si>
    <t>PUGET - VILLE (83)</t>
  </si>
  <si>
    <t>REGUSSE (83)</t>
  </si>
  <si>
    <t>RIANS (83)</t>
  </si>
  <si>
    <t>SAINT CYR SUR MER (83)</t>
  </si>
  <si>
    <t>SAINT JULIEN - CHEF-LIEU (83)</t>
  </si>
  <si>
    <t>SAINT MAXIMIN LA SAINTE BAUME (83)</t>
  </si>
  <si>
    <t>SALERNES (83)</t>
  </si>
  <si>
    <t>LES SALLES SUR VERDON (83)</t>
  </si>
  <si>
    <t>SEILLANS VILLAGE (83)</t>
  </si>
  <si>
    <t>SIGNES - PARC D'ACTIVITES (83)</t>
  </si>
  <si>
    <t>LE THORONET (83)</t>
  </si>
  <si>
    <t>TOURVES (83)</t>
  </si>
  <si>
    <t>TRANS EN PROVENCE - DRAGUIGNAN (83)</t>
  </si>
  <si>
    <t>LE VAL (83)</t>
  </si>
  <si>
    <t>VIDAUBAN - CHEF LIEU (83)</t>
  </si>
  <si>
    <t>VINON SUR VERDON (83)</t>
  </si>
  <si>
    <t>ALTHEN DES PALUDS (84)</t>
  </si>
  <si>
    <t>APT (84)</t>
  </si>
  <si>
    <t>BEAUMES DE VENISE - AUBIGNAN (84)</t>
  </si>
  <si>
    <t>BEDARRIDES (84)</t>
  </si>
  <si>
    <t>BEDOIN (84)</t>
  </si>
  <si>
    <t>BOLLENE - MARTINIERE (84)</t>
  </si>
  <si>
    <t>BOLLENE - LA CROISIERE (84)</t>
  </si>
  <si>
    <t>BONNIEUX (84)</t>
  </si>
  <si>
    <t>CADENET (84)</t>
  </si>
  <si>
    <t>CAMARET SUR AIGUES (84)</t>
  </si>
  <si>
    <t>CARPENTRAS - CHEF-LIEU (84)</t>
  </si>
  <si>
    <t>PARROT S.A. (DOLE 39)</t>
  </si>
  <si>
    <t>PATURLE ACIERS (SAINT LAURENT DU PONT 38)</t>
  </si>
  <si>
    <t>PERRIN VERMOT (CLERON 25)</t>
  </si>
  <si>
    <t>PEUGEOT (MONTBELIARD 25)</t>
  </si>
  <si>
    <t>POINT (VIRIAT 01)</t>
  </si>
  <si>
    <t>RHODIA BELLE ETOILE (SAINT FONS 69)</t>
  </si>
  <si>
    <t>RHODIA ENGINEERING PLASTICS (SAINT FONS 69)</t>
  </si>
  <si>
    <t>RHODIA ORGANIQUE (SAINT FONS 69)</t>
  </si>
  <si>
    <t>RHODIA SILICES (COLLONGES AU MONT D’OR 69)</t>
  </si>
  <si>
    <t>RHODIA SILICONES (SAINT FONS 69)</t>
  </si>
  <si>
    <t>ROBERTET (GRASSE 06)</t>
  </si>
  <si>
    <t>ROUSSELOT (L’ISLE SUR SORGUE 84)</t>
  </si>
  <si>
    <t>RUGET (CHAPONOST 69)</t>
  </si>
  <si>
    <t>S.A.F.R. (XERTIGNY 88)</t>
  </si>
  <si>
    <t>S.C.A.T.V. LE CABANON (CAMARET SUR AIGUES 84)</t>
  </si>
  <si>
    <t>S.E.T.C.M. (MEYREUIL 13)</t>
  </si>
  <si>
    <t>S.L.M.C. (NARBONNE 11)</t>
  </si>
  <si>
    <t>S.N.R. ROULEMENT (ANNECY 74)</t>
  </si>
  <si>
    <t>S2A (CASTELNAUDARY 11)</t>
  </si>
  <si>
    <t>SABATON (AUBENAS 07)</t>
  </si>
  <si>
    <t>SAINT LOUIS SUCRE (MARSEILLE 13)</t>
  </si>
  <si>
    <t>SAIPOL (SETE 34)</t>
  </si>
  <si>
    <t>SANOFI SYNTHELABO (ARAMON 30)</t>
  </si>
  <si>
    <t>SCATV COOP. LEDENON (LEDENON 30)</t>
  </si>
  <si>
    <t>SEB (IS SUR TILLE 21)</t>
  </si>
  <si>
    <t>SEMAE  (L’ISLE SUR SORGUE 84)</t>
  </si>
  <si>
    <t>SFS INTEC (VALENCE 26)</t>
  </si>
  <si>
    <t>SHELL PETROCHIMIE – ENTITE CHIMIE - (BERRE L’ETANG 13)</t>
  </si>
  <si>
    <t>SHELL PETROCHIMIE ENTITE RAFFINERIE (BERRE L’ETANG 13)</t>
  </si>
  <si>
    <t>SILAC (CHAMPLITTE 70)</t>
  </si>
  <si>
    <t>Société FROMAGERE DU LAIT CRU (EQUEVILLEY 70)</t>
  </si>
  <si>
    <t>Société LAITIERE DES HAUTS DE SAVOIE (FRANGY 74)</t>
  </si>
  <si>
    <t>SOLLAC  (FOS SUR MER 13)</t>
  </si>
  <si>
    <t>SOLVAY France (TAVAUX 39)</t>
  </si>
  <si>
    <t>SOLVAY S.A. (SALINS DE GIRAUD 13)</t>
  </si>
  <si>
    <t>Entrée Frontignan</t>
  </si>
  <si>
    <t>Entrée Balaruc</t>
  </si>
  <si>
    <t>SOMOGAL (GRAY 70)</t>
  </si>
  <si>
    <t>SPIRAL (LE PONT DE CLAIX 38)</t>
  </si>
  <si>
    <t>STAHL SAS (SAINT CLAIR DU RHONE 38)</t>
  </si>
  <si>
    <t>SUCREN (CANET 34)</t>
  </si>
  <si>
    <t>SYNDICAT MIXTE DE LA PLAINE DE L’AIN DEVELOPPEMENT (SAINT VULBAS 01)</t>
  </si>
  <si>
    <t>SYNERGIE CAD (CARROS 06)</t>
  </si>
  <si>
    <t>SYNGENTA (AIGUES VIVES 30)</t>
  </si>
  <si>
    <t>TEISSEIRE (CROLLES 38)</t>
  </si>
  <si>
    <t>TEMBEC (TARASCON 13)</t>
  </si>
  <si>
    <t>THOMSON TUBES ET DISPLAY (GENLIS 21)</t>
  </si>
  <si>
    <t>TORAY PLASTICS EUROPE (SAINT MAURICE DE BEYNOST 01)</t>
  </si>
  <si>
    <t>TOTAL France (FEYZIN 69)</t>
  </si>
  <si>
    <t>TOTAL Raffinerie Provence (CHATEAUNEUF LES MARTIGUES 13)</t>
  </si>
  <si>
    <t>TREDI (SALAISE SUR SANNE 38)</t>
  </si>
  <si>
    <t>TREFILERIES DE CONFLANDEY (CONFLANDEY 70)</t>
  </si>
  <si>
    <t>TRILLES (MAUREILHAN 34)</t>
  </si>
  <si>
    <t>U.I.O.M. LYON SUD (LYON 69)</t>
  </si>
  <si>
    <t>UGINE SAVOIE IMPHY (UGINE 73)</t>
  </si>
  <si>
    <t>UNISOURCE (NISSAN LES ENSERUNE 34)</t>
  </si>
  <si>
    <t>VALORLY (RILLIEUX LA PAPE 69)</t>
  </si>
  <si>
    <t>VERDANNET (FILLINGES 74)</t>
  </si>
  <si>
    <t>Laboratoires</t>
  </si>
  <si>
    <t>LSEH MI</t>
  </si>
  <si>
    <t>SEM MI</t>
  </si>
  <si>
    <t>Entrée CAPA</t>
  </si>
  <si>
    <t>Entrée station KROLL</t>
  </si>
  <si>
    <t>Sortie station KROLL</t>
  </si>
  <si>
    <t>Entrée station CHIMIE</t>
  </si>
  <si>
    <t>PORTES LES VALENCE (26)</t>
  </si>
  <si>
    <t>PONTARLIER (25)</t>
  </si>
  <si>
    <t>RUMILLY (74)</t>
  </si>
  <si>
    <t>SAINT AUBIN (39)</t>
  </si>
  <si>
    <t>SAINT HILAIRE (11)</t>
  </si>
  <si>
    <t>SAINTE SUZANNE (25)</t>
  </si>
  <si>
    <t>SALLELES D'AUDE (11)</t>
  </si>
  <si>
    <t>SALON DE PROVENCE (13)</t>
  </si>
  <si>
    <t>SANARY - BANDOL (83)</t>
  </si>
  <si>
    <t>CULOZ (01)</t>
  </si>
  <si>
    <t>LA BRESSE (01)</t>
  </si>
  <si>
    <t>84106</t>
  </si>
  <si>
    <t>69940</t>
  </si>
  <si>
    <t>73241</t>
  </si>
  <si>
    <t>04197</t>
  </si>
  <si>
    <t>13096</t>
  </si>
  <si>
    <t>83121</t>
  </si>
  <si>
    <t>POLLIAT (01)</t>
  </si>
  <si>
    <t>PONT D'AIN (01)</t>
  </si>
  <si>
    <t>PONT DE VEYLE (01)</t>
  </si>
  <si>
    <t>0938194001</t>
  </si>
  <si>
    <t>0942168001</t>
  </si>
  <si>
    <t>0938130001</t>
  </si>
  <si>
    <t>0971512005</t>
  </si>
  <si>
    <t>0939171001</t>
  </si>
  <si>
    <t>0913019001</t>
  </si>
  <si>
    <t>0901435002</t>
  </si>
  <si>
    <t>0966133002</t>
  </si>
  <si>
    <t>0930141003</t>
  </si>
  <si>
    <t>0911014002</t>
  </si>
  <si>
    <t>0930059001</t>
  </si>
  <si>
    <t>0930223002</t>
  </si>
  <si>
    <t>0906120001</t>
  </si>
  <si>
    <t>0930122002</t>
  </si>
  <si>
    <t>0974241001</t>
  </si>
  <si>
    <t>0990094001</t>
  </si>
  <si>
    <t>0983143002</t>
  </si>
  <si>
    <t>0907019002</t>
  </si>
  <si>
    <t>0971444001</t>
  </si>
  <si>
    <t>0907330001</t>
  </si>
  <si>
    <t>0913074002</t>
  </si>
  <si>
    <t>0921606001</t>
  </si>
  <si>
    <t>0983081001</t>
  </si>
  <si>
    <t>0930294001</t>
  </si>
  <si>
    <t>0974238001</t>
  </si>
  <si>
    <t>0930305001</t>
  </si>
  <si>
    <t>0973296002</t>
  </si>
  <si>
    <t>0969156003</t>
  </si>
  <si>
    <t>0907334001</t>
  </si>
  <si>
    <t>0934176001</t>
  </si>
  <si>
    <t>0921021001</t>
  </si>
  <si>
    <t>0971137001</t>
  </si>
  <si>
    <t>0971070002</t>
  </si>
  <si>
    <t>0983058002</t>
  </si>
  <si>
    <t>0913047002</t>
  </si>
  <si>
    <t>0971543001</t>
  </si>
  <si>
    <t>0984016001</t>
  </si>
  <si>
    <t>0930326001</t>
  </si>
  <si>
    <t>0974014002</t>
  </si>
  <si>
    <t>0907070001</t>
  </si>
  <si>
    <t>0934081001</t>
  </si>
  <si>
    <t>0925078001</t>
  </si>
  <si>
    <t>0934225001</t>
  </si>
  <si>
    <t>0905139001</t>
  </si>
  <si>
    <t>0901344002</t>
  </si>
  <si>
    <t>0901304001</t>
  </si>
  <si>
    <t>0911068001</t>
  </si>
  <si>
    <t>0913045002</t>
  </si>
  <si>
    <t>0969207001</t>
  </si>
  <si>
    <t>0938412001</t>
  </si>
  <si>
    <t>0969140002</t>
  </si>
  <si>
    <t>0904039001</t>
  </si>
  <si>
    <t>0966020002</t>
  </si>
  <si>
    <t>0983087002</t>
  </si>
  <si>
    <t>0974002004</t>
  </si>
  <si>
    <t>0913030002</t>
  </si>
  <si>
    <t>0983032002</t>
  </si>
  <si>
    <t>0934178001</t>
  </si>
  <si>
    <t>0939173001</t>
  </si>
  <si>
    <t>0901451002</t>
  </si>
  <si>
    <t>0913010002</t>
  </si>
  <si>
    <t>0905070002</t>
  </si>
  <si>
    <t>0921103002</t>
  </si>
  <si>
    <t>0913050002</t>
  </si>
  <si>
    <t>0952060001</t>
  </si>
  <si>
    <t>0984053001</t>
  </si>
  <si>
    <t>0925186001</t>
  </si>
  <si>
    <t>0984078002</t>
  </si>
  <si>
    <t>0921412002</t>
  </si>
  <si>
    <t>0939199001</t>
  </si>
  <si>
    <t>0966069001</t>
  </si>
  <si>
    <t>0970470001</t>
  </si>
  <si>
    <t>0934341001</t>
  </si>
  <si>
    <t>0971182001</t>
  </si>
  <si>
    <t>0984142002</t>
  </si>
  <si>
    <t>0906065002</t>
  </si>
  <si>
    <t>0973143001</t>
  </si>
  <si>
    <t>0969049001</t>
  </si>
  <si>
    <t>0983091001</t>
  </si>
  <si>
    <t>0930210002</t>
  </si>
  <si>
    <t>0966190001</t>
  </si>
  <si>
    <t>0904242002</t>
  </si>
  <si>
    <t>0907304001</t>
  </si>
  <si>
    <t>0970339003</t>
  </si>
  <si>
    <t>0925467002</t>
  </si>
  <si>
    <t>0934320002</t>
  </si>
  <si>
    <t>0966106004</t>
  </si>
  <si>
    <t>0939526002</t>
  </si>
  <si>
    <t>0984065001</t>
  </si>
  <si>
    <t>0925222001</t>
  </si>
  <si>
    <t>0990022001</t>
  </si>
  <si>
    <t>0930077003</t>
  </si>
  <si>
    <t>0930269001</t>
  </si>
  <si>
    <t>0925361001</t>
  </si>
  <si>
    <t>0970245001</t>
  </si>
  <si>
    <t>0966174002</t>
  </si>
  <si>
    <t>0907090001</t>
  </si>
  <si>
    <t>0984106001</t>
  </si>
  <si>
    <t>0939510002</t>
  </si>
  <si>
    <t>0934310001</t>
  </si>
  <si>
    <t>0921261001</t>
  </si>
  <si>
    <t>0901187001</t>
  </si>
  <si>
    <t>0934244002</t>
  </si>
  <si>
    <t>0930209002</t>
  </si>
  <si>
    <t>0983067002</t>
  </si>
  <si>
    <t>0907110002</t>
  </si>
  <si>
    <t>0966071001</t>
  </si>
  <si>
    <t>0983007001</t>
  </si>
  <si>
    <t>0934274001</t>
  </si>
  <si>
    <t>0930117002</t>
  </si>
  <si>
    <t>0966176002</t>
  </si>
  <si>
    <t>0983057002</t>
  </si>
  <si>
    <t>0984038001</t>
  </si>
  <si>
    <t>0939313002</t>
  </si>
  <si>
    <t>0934194001</t>
  </si>
  <si>
    <t>0969201002</t>
  </si>
  <si>
    <t>0921585001</t>
  </si>
  <si>
    <t>0969163002</t>
  </si>
  <si>
    <t>0906075001</t>
  </si>
  <si>
    <t>0906138001</t>
  </si>
  <si>
    <t>0973257002</t>
  </si>
  <si>
    <t>0966048002</t>
  </si>
  <si>
    <t>0939491002</t>
  </si>
  <si>
    <t>0930012001</t>
  </si>
  <si>
    <t>0934052001</t>
  </si>
  <si>
    <t>0921535001</t>
  </si>
  <si>
    <t>0904230001</t>
  </si>
  <si>
    <t>0939487001</t>
  </si>
  <si>
    <t>0971294001</t>
  </si>
  <si>
    <t>0934203001</t>
  </si>
  <si>
    <t>0930166001</t>
  </si>
  <si>
    <t>0904245001</t>
  </si>
  <si>
    <t>0906038002</t>
  </si>
  <si>
    <t>0984069001</t>
  </si>
  <si>
    <t>0907182001</t>
  </si>
  <si>
    <t>0925263001</t>
  </si>
  <si>
    <t>0911429001</t>
  </si>
  <si>
    <t>0969076003</t>
  </si>
  <si>
    <t>0913049001</t>
  </si>
  <si>
    <t>0966012002</t>
  </si>
  <si>
    <t>0934108001</t>
  </si>
  <si>
    <t>0939059002</t>
  </si>
  <si>
    <t>0983031002</t>
  </si>
  <si>
    <t>0966130001</t>
  </si>
  <si>
    <t>0934321001</t>
  </si>
  <si>
    <t>0939333001</t>
  </si>
  <si>
    <t>0939233002</t>
  </si>
  <si>
    <t>0990003001</t>
  </si>
  <si>
    <t>0901263001</t>
  </si>
  <si>
    <t>0934307001</t>
  </si>
  <si>
    <t>0934147001</t>
  </si>
  <si>
    <t>0973010001</t>
  </si>
  <si>
    <t>0990080002</t>
  </si>
  <si>
    <t>0983102001</t>
  </si>
  <si>
    <t>0930061002</t>
  </si>
  <si>
    <t>0969116001</t>
  </si>
  <si>
    <t>0939397001</t>
  </si>
  <si>
    <t>0942023001</t>
  </si>
  <si>
    <t>0911425002</t>
  </si>
  <si>
    <t>0901378001</t>
  </si>
  <si>
    <t>0913052002</t>
  </si>
  <si>
    <t>0934074001</t>
  </si>
  <si>
    <t>0984133001</t>
  </si>
  <si>
    <t>0901336800</t>
  </si>
  <si>
    <t>0934247003</t>
  </si>
  <si>
    <t>0901250002</t>
  </si>
  <si>
    <t>0990071002</t>
  </si>
  <si>
    <t>0913094002</t>
  </si>
  <si>
    <t>0930255001</t>
  </si>
  <si>
    <t>0925364001</t>
  </si>
  <si>
    <t>0983124003</t>
  </si>
  <si>
    <t>0913003002</t>
  </si>
  <si>
    <t>0920342001</t>
  </si>
  <si>
    <t>0901450004</t>
  </si>
  <si>
    <t>0939451002</t>
  </si>
  <si>
    <t>0934237002</t>
  </si>
  <si>
    <t>0983063001</t>
  </si>
  <si>
    <t>0925453001</t>
  </si>
  <si>
    <t>0911255002</t>
  </si>
  <si>
    <t>0925285001</t>
  </si>
  <si>
    <t>0990034001</t>
  </si>
  <si>
    <t>0901163002</t>
  </si>
  <si>
    <t>0983018002</t>
  </si>
  <si>
    <t>0984147002</t>
  </si>
  <si>
    <t>0930312001</t>
  </si>
  <si>
    <t>0939189001</t>
  </si>
  <si>
    <t>0913059001</t>
  </si>
  <si>
    <t>0974233001</t>
  </si>
  <si>
    <t>0983056001</t>
  </si>
  <si>
    <t>0984108001</t>
  </si>
  <si>
    <t>0904116001</t>
  </si>
  <si>
    <t>0983043001</t>
  </si>
  <si>
    <t>0930164001</t>
  </si>
  <si>
    <t>0904135001</t>
  </si>
  <si>
    <t>0934073001</t>
  </si>
  <si>
    <t>0983104001</t>
  </si>
  <si>
    <t>0921461001</t>
  </si>
  <si>
    <t>0934245001</t>
  </si>
  <si>
    <t>0904088001</t>
  </si>
  <si>
    <t>0911254002</t>
  </si>
  <si>
    <t>0921607001</t>
  </si>
  <si>
    <t>0930152001</t>
  </si>
  <si>
    <t>0930140001</t>
  </si>
  <si>
    <t>0973186001</t>
  </si>
  <si>
    <t>0913064001</t>
  </si>
  <si>
    <t>0984064001</t>
  </si>
  <si>
    <t>0906148001</t>
  </si>
  <si>
    <t>0983108002</t>
  </si>
  <si>
    <t>0904149001</t>
  </si>
  <si>
    <t>0939286001</t>
  </si>
  <si>
    <t>0971202001</t>
  </si>
  <si>
    <t>0930241002</t>
  </si>
  <si>
    <t>ST LAURENT (69)</t>
  </si>
  <si>
    <t>Entrée sation</t>
  </si>
  <si>
    <t>DASSAULT AVIATION ARGONAY (74)</t>
  </si>
  <si>
    <t>Sortie Densadeg 1</t>
  </si>
  <si>
    <t>Sortie Densadeg 2</t>
  </si>
  <si>
    <t>Sortie station File 1</t>
  </si>
  <si>
    <t>Sortie station File 2</t>
  </si>
  <si>
    <t>Déversoir Entrée station</t>
  </si>
  <si>
    <t>By-pass prétraitement</t>
  </si>
  <si>
    <t>Surverse bassin orage</t>
  </si>
  <si>
    <t>BADEVEL (25)</t>
  </si>
  <si>
    <t>BONDUELLE FRAIS (GENAS 69)</t>
  </si>
  <si>
    <t>Sortie STDER</t>
  </si>
  <si>
    <t>Sortie droite station</t>
  </si>
  <si>
    <t>Sortie gauche station</t>
  </si>
  <si>
    <t>Sortie bassin d'orage</t>
  </si>
  <si>
    <t>Entrée Port Fitou</t>
  </si>
  <si>
    <t>Société Nouvelle de Fromagerie (St Triviers de Courtes 01)</t>
  </si>
  <si>
    <t>Sortie Fromagerie</t>
  </si>
  <si>
    <t>ARKEMA (BALAN 13)</t>
  </si>
  <si>
    <t>ARKEMA (MARSEILLE 13)</t>
  </si>
  <si>
    <t>ARKEMA (PIERRE BENITE 69)</t>
  </si>
  <si>
    <t>ARKEMA (SAINT AUBAN 04)</t>
  </si>
  <si>
    <t>ARKEMA (SAINT FONS 69)</t>
  </si>
  <si>
    <t>ARKEMA (JARRIE 38)</t>
  </si>
  <si>
    <t>sortie biox</t>
  </si>
  <si>
    <t>sortie lagune</t>
  </si>
  <si>
    <t>Eaux de rinçage</t>
  </si>
  <si>
    <t>Saumures</t>
  </si>
  <si>
    <t>Anioniques</t>
  </si>
  <si>
    <t>Eaux refroidissement</t>
  </si>
  <si>
    <t>STMICROELECTRONICS SA</t>
  </si>
  <si>
    <t>NumOuvrage</t>
  </si>
  <si>
    <t>Eaux de lavage Monnard</t>
  </si>
  <si>
    <t>Condensats Monnard</t>
  </si>
  <si>
    <t>Eaux de lavage Prodia</t>
  </si>
  <si>
    <t>Condensats Prodia</t>
  </si>
  <si>
    <t>Effluents tiers forte charge</t>
  </si>
  <si>
    <t>CAVE COOPERATIVE DE CAROMB</t>
  </si>
  <si>
    <t>19614V</t>
  </si>
  <si>
    <t>CAVE COOPERATIVE DE GRAMBOIS</t>
  </si>
  <si>
    <t>19657S</t>
  </si>
  <si>
    <t>CAVE COOPERATIVE DE LAURIS</t>
  </si>
  <si>
    <t>19666B</t>
  </si>
  <si>
    <t>CAVE COOPERATIVE DE RICHERENCHES</t>
  </si>
  <si>
    <t>22900S</t>
  </si>
  <si>
    <t>CAVE COOPERATIVE LES VIGNERONS REUNIS</t>
  </si>
  <si>
    <t>19724P</t>
  </si>
  <si>
    <t>0973236001</t>
  </si>
  <si>
    <t>0934258001</t>
  </si>
  <si>
    <t>0930336002</t>
  </si>
  <si>
    <t>0969122001</t>
  </si>
  <si>
    <t>0971442002</t>
  </si>
  <si>
    <t>0901350001</t>
  </si>
  <si>
    <t>0934082003</t>
  </si>
  <si>
    <t>0911269001</t>
  </si>
  <si>
    <t>0905036001</t>
  </si>
  <si>
    <t>0905040006</t>
  </si>
  <si>
    <t>0973278002</t>
  </si>
  <si>
    <t>0971149003</t>
  </si>
  <si>
    <t>0901210002</t>
  </si>
  <si>
    <t>0939128001</t>
  </si>
  <si>
    <t>0990017003</t>
  </si>
  <si>
    <t>0926289002</t>
  </si>
  <si>
    <t>0901054001</t>
  </si>
  <si>
    <t>0905180001</t>
  </si>
  <si>
    <t>0934056001</t>
  </si>
  <si>
    <t>0966179001</t>
  </si>
  <si>
    <t>EURL PROVENCALE DE TRAITEMENTS D'EFFLUENTS (ST ALEXANDRE 30 )</t>
  </si>
  <si>
    <t>FRANCANO (TALMAY 21 )</t>
  </si>
  <si>
    <t>As</t>
  </si>
  <si>
    <t>Cr</t>
  </si>
  <si>
    <t>FRUITIERE DOMESSIN (DOMESSIN 74 )</t>
  </si>
  <si>
    <t>GRAPHOCOLOR (ANNECY 74 )</t>
  </si>
  <si>
    <t>INOPLAST (ST DESIRAT 07 )</t>
  </si>
  <si>
    <t>IRISBUS FRANCE (ANNONAY 07 )</t>
  </si>
  <si>
    <t>JACOB DELAFOND (DAMPARIS 39 )</t>
  </si>
  <si>
    <t>KERRY INGREDIENTS FRANCE- RAVIFRUIT (Lieu dit LES CLAVETTES (BOUGE CHAMBALUD)
BOUGE CHAMBALUD 38 )</t>
  </si>
  <si>
    <t>LAVASUD (Gignac LA NERTHE 13 )</t>
  </si>
  <si>
    <t>MARTINET (ST FALLAVIER 38 )</t>
  </si>
  <si>
    <t>NICKELAGE CHROMAGE (ANNECY 74 )</t>
  </si>
  <si>
    <t>OMYA (ORGON 13 )</t>
  </si>
  <si>
    <t>POLIMETAL (GENAS 69 )</t>
  </si>
  <si>
    <t>POPY (ST QUENTIN FALLAVIER 38 )</t>
  </si>
  <si>
    <t>RELTEX (VIRIEU SUR BOURBRE 38 )</t>
  </si>
  <si>
    <t>REVETEMENT ELECTOLYTIQUE METAUX (DIJON 21 )</t>
  </si>
  <si>
    <t>ROUSSELOT (SKW GELATIN SPECIALITIES) (AUBAGNE 13 )</t>
  </si>
  <si>
    <t>SALAISON DU RUISSEAU (ST QUENTIN FALLAVIER 38 )</t>
  </si>
  <si>
    <t>SANIFRANCE (IDEAL STANDARD) (DOLE 39 )</t>
  </si>
  <si>
    <t>SCAV COTEAUX AIGALIERS (FOISSAC 30 )</t>
  </si>
  <si>
    <t>SMFF (FONTAINE FRANCAISE 21 )</t>
  </si>
  <si>
    <t>SNDCE (SENNECEY LE GRAND 71 )</t>
  </si>
  <si>
    <t>SOCIMET (SEURRE 21 )</t>
  </si>
  <si>
    <t xml:space="preserve">Concentration en mg/l </t>
  </si>
  <si>
    <t>SOFTAL (NUITS ST GEORGES 21 )</t>
  </si>
  <si>
    <t>SOLECO (L'ISLE SUR SORGUE 84 )</t>
  </si>
  <si>
    <t>SPANGHERO VIANDES (CASTELNAUDARY 11 )</t>
  </si>
  <si>
    <t>ST GOBAIN (LAGNIEU 01 )</t>
  </si>
  <si>
    <t>nombre total de mesures</t>
  </si>
  <si>
    <t>Observations</t>
  </si>
  <si>
    <t>OBSERVATIONS</t>
  </si>
  <si>
    <t>Rejet Usine</t>
  </si>
  <si>
    <t>Rejet Usine concentrés</t>
  </si>
  <si>
    <t>Entrée Bassin de régulation</t>
  </si>
  <si>
    <t>Rejet canal</t>
  </si>
  <si>
    <t>Eaux diluées</t>
  </si>
  <si>
    <t>Eaux concentrées</t>
  </si>
  <si>
    <t>Rejet Rhône</t>
  </si>
  <si>
    <t>Rejet Darse</t>
  </si>
  <si>
    <t xml:space="preserve">Eaux Chimiques  </t>
  </si>
  <si>
    <t>Rejet tunnel</t>
  </si>
  <si>
    <t>Rejet égout communal</t>
  </si>
  <si>
    <t>Entrée Krofta</t>
  </si>
  <si>
    <t>rejet R1</t>
  </si>
  <si>
    <t>rejet R2</t>
  </si>
  <si>
    <t>RAYNAL et ROQUELAURE (CAMARET 84)</t>
  </si>
  <si>
    <t>Rejet ville</t>
  </si>
  <si>
    <t>Eaux diluées plan</t>
  </si>
  <si>
    <t>Eaux concentrées plan</t>
  </si>
  <si>
    <t>Eaux de chaulage</t>
  </si>
  <si>
    <t>Eaux de cuisson</t>
  </si>
  <si>
    <t>Eaux propres</t>
  </si>
  <si>
    <t>Rejet trituration</t>
  </si>
  <si>
    <t>Rejet raffinage</t>
  </si>
  <si>
    <t>Effluents Nord</t>
  </si>
  <si>
    <t>Effluents Sud</t>
  </si>
  <si>
    <t>UC Aubette</t>
  </si>
  <si>
    <t>Sortie tertiaire</t>
  </si>
  <si>
    <t>Rejet Global</t>
  </si>
  <si>
    <t>rejet bassin de régulation</t>
  </si>
  <si>
    <t>Eaux SOLECO</t>
  </si>
  <si>
    <t>Eaux SOCOPA</t>
  </si>
  <si>
    <t>Rejet principal</t>
  </si>
  <si>
    <t>Rejet acierie</t>
  </si>
  <si>
    <t>Sortie Lagune B</t>
  </si>
  <si>
    <t>Rejet abattoir</t>
  </si>
  <si>
    <t>Rejet Salaison</t>
  </si>
  <si>
    <t>0974281001</t>
  </si>
  <si>
    <t>0934344001</t>
  </si>
  <si>
    <t>0930133002</t>
  </si>
  <si>
    <t>0930259003</t>
  </si>
  <si>
    <t>0970428001</t>
  </si>
  <si>
    <t>0974164001</t>
  </si>
  <si>
    <t>0983141001</t>
  </si>
  <si>
    <t>0984054004</t>
  </si>
  <si>
    <t>0983036001</t>
  </si>
  <si>
    <t>0966037003</t>
  </si>
  <si>
    <t>0974143002</t>
  </si>
  <si>
    <t>0942207002</t>
  </si>
  <si>
    <t>0984029001</t>
  </si>
  <si>
    <t>0901181001</t>
  </si>
  <si>
    <t>0973054001</t>
  </si>
  <si>
    <t>0934299002</t>
  </si>
  <si>
    <t>0913041001</t>
  </si>
  <si>
    <t>0974215001</t>
  </si>
  <si>
    <t>0983047001</t>
  </si>
  <si>
    <t>0973045001</t>
  </si>
  <si>
    <t>0984031001</t>
  </si>
  <si>
    <t>0905023001</t>
  </si>
  <si>
    <t>0906155001</t>
  </si>
  <si>
    <t>0911145001</t>
  </si>
  <si>
    <t>0911202001</t>
  </si>
  <si>
    <t>0934192001</t>
  </si>
  <si>
    <t>0973257001</t>
  </si>
  <si>
    <t>0974208001</t>
  </si>
  <si>
    <t>0969279001</t>
  </si>
  <si>
    <t>0983119001</t>
  </si>
  <si>
    <t>0938548001</t>
  </si>
  <si>
    <t>0942307001</t>
  </si>
  <si>
    <t>0984129001</t>
  </si>
  <si>
    <t>0911076003</t>
  </si>
  <si>
    <t>0983042003</t>
  </si>
  <si>
    <t>0983071001</t>
  </si>
  <si>
    <t>0904195002</t>
  </si>
  <si>
    <t>0913092001</t>
  </si>
  <si>
    <t>0921295001</t>
  </si>
  <si>
    <t>0970513001</t>
  </si>
  <si>
    <t>0973306002</t>
  </si>
  <si>
    <t>0973006002</t>
  </si>
  <si>
    <t>0911170001</t>
  </si>
  <si>
    <t>0930028003</t>
  </si>
  <si>
    <t>0934154001</t>
  </si>
  <si>
    <t>0938249002</t>
  </si>
  <si>
    <t>0974105001</t>
  </si>
  <si>
    <t>0984089001</t>
  </si>
  <si>
    <t>0939150003</t>
  </si>
  <si>
    <t>0971157001</t>
  </si>
  <si>
    <t>0974018001</t>
  </si>
  <si>
    <t>0901089002</t>
  </si>
  <si>
    <t>0907102001</t>
  </si>
  <si>
    <t>0934145001</t>
  </si>
  <si>
    <t>0973317002</t>
  </si>
  <si>
    <t>0934150004</t>
  </si>
  <si>
    <t>0934199001</t>
  </si>
  <si>
    <t>0969197002</t>
  </si>
  <si>
    <t>0973124001</t>
  </si>
  <si>
    <t>0974182001</t>
  </si>
  <si>
    <t>0904112001</t>
  </si>
  <si>
    <t>0905012001</t>
  </si>
  <si>
    <t>0911266002</t>
  </si>
  <si>
    <t>0920042003</t>
  </si>
  <si>
    <t>0920247002</t>
  </si>
  <si>
    <t>0930032001</t>
  </si>
  <si>
    <t>0938097001</t>
  </si>
  <si>
    <t>0966025001</t>
  </si>
  <si>
    <t>0966072002</t>
  </si>
  <si>
    <t>0983035001</t>
  </si>
  <si>
    <t>0930334002</t>
  </si>
  <si>
    <t>0938517002</t>
  </si>
  <si>
    <t>0974239004</t>
  </si>
  <si>
    <t>0907324001</t>
  </si>
  <si>
    <t>0921517001</t>
  </si>
  <si>
    <t>0938314001</t>
  </si>
  <si>
    <t>0966148002</t>
  </si>
  <si>
    <t>0901354001</t>
  </si>
  <si>
    <t>0920228001</t>
  </si>
  <si>
    <t>0973296001</t>
  </si>
  <si>
    <t>0973304001</t>
  </si>
  <si>
    <t>0974256001</t>
  </si>
  <si>
    <t>0988124001</t>
  </si>
  <si>
    <t>0906152002</t>
  </si>
  <si>
    <t>0911262003</t>
  </si>
  <si>
    <t>0913104003</t>
  </si>
  <si>
    <t>0971263001</t>
  </si>
  <si>
    <t>0974001002</t>
  </si>
  <si>
    <t>0913022001</t>
  </si>
  <si>
    <t>0921038003</t>
  </si>
  <si>
    <t>0983118002</t>
  </si>
  <si>
    <t>0984003001</t>
  </si>
  <si>
    <t>0984035003</t>
  </si>
  <si>
    <t>CEZUS CHIMIE (JARRIE 38)</t>
  </si>
  <si>
    <t>CHARABOT S.A. Usine du PLAN GRASSE (GRASSE 06)</t>
  </si>
  <si>
    <t>CHARABOT S.A. Usine GRASSE (GRASSE 06)</t>
  </si>
  <si>
    <t>CHEDDITE France S.A. (BOURG LES VALENCE 26)</t>
  </si>
  <si>
    <t>CIBA SPECIALITES CHIMIQUES (SAINT FONS 69)</t>
  </si>
  <si>
    <t>CIBEVIAL (CORBAS 69)</t>
  </si>
  <si>
    <t>COCA COLA (LES PENNES MIRABEAU 13)</t>
  </si>
  <si>
    <t>COMURHEX (NARBONNE 11)</t>
  </si>
  <si>
    <t>CONSERVES FRANCE (TARASCON 13)</t>
  </si>
  <si>
    <t>COOPERATIVE DES MONTS DE JOUX (BANNANS 25)</t>
  </si>
  <si>
    <t>DANONE (SAINT JUST CHALEYSSIN 38)</t>
  </si>
  <si>
    <t>DECORAL (FEIGERES 74)</t>
  </si>
  <si>
    <t>DEGUSSA FLAVORS (GRASSE 06)</t>
  </si>
  <si>
    <t>DREVET S.A. (VOIRON 38)</t>
  </si>
  <si>
    <t>ECKES GRANINI FRANCE (MACON 71)</t>
  </si>
  <si>
    <t>EMIN LEYDIER (SAINT VALLIER 26)</t>
  </si>
  <si>
    <t>ESSO RAFFINAGE SAF (FOS SUR MER 13)</t>
  </si>
  <si>
    <t>EURIDEP (GENLIS 21)</t>
  </si>
  <si>
    <t>EUROSERUM (PORT SUR SAONE 70)</t>
  </si>
  <si>
    <t>EUROSERUM (SAINT MARTIN BELLE ROCHE 71)</t>
  </si>
  <si>
    <t>EXPANSIA (ARAMON 30)</t>
  </si>
  <si>
    <t>FABI (MORTEAU 25)</t>
  </si>
  <si>
    <t>FINORGA (CHASSE SUR SAONE 38)</t>
  </si>
  <si>
    <t>FORMER (DELLE 90)</t>
  </si>
  <si>
    <t>FORMER (GRANDVILLARDS 90)</t>
  </si>
  <si>
    <t>FROMAGERIE DE GRIEGES (PONT DE VEYLE 01)</t>
  </si>
  <si>
    <t>FROMAGERIE GUILLOTEAU (PELUSSIN 42)</t>
  </si>
  <si>
    <t>FROMAGERIE LEYMENT (LEYMENT 01)</t>
  </si>
  <si>
    <t>G.E.P.E.I.F. (SAINT FONS 69)</t>
  </si>
  <si>
    <t>GARDONNENQUE (CRUVIERS LASCOURS 30)</t>
  </si>
  <si>
    <t>74941</t>
  </si>
  <si>
    <t>05002</t>
  </si>
  <si>
    <t>30004</t>
  </si>
  <si>
    <t>73004</t>
  </si>
  <si>
    <t>30006</t>
  </si>
  <si>
    <t>73949</t>
  </si>
  <si>
    <t>21901</t>
  </si>
  <si>
    <t>73980</t>
  </si>
  <si>
    <t>74971</t>
  </si>
  <si>
    <t>30008</t>
  </si>
  <si>
    <t>74905</t>
  </si>
  <si>
    <t>04006</t>
  </si>
  <si>
    <t>84903</t>
  </si>
  <si>
    <t>74990</t>
  </si>
  <si>
    <t>66917</t>
  </si>
  <si>
    <t>69970</t>
  </si>
  <si>
    <t>30010</t>
  </si>
  <si>
    <t>34010</t>
  </si>
  <si>
    <t>90914</t>
  </si>
  <si>
    <t>69968</t>
  </si>
  <si>
    <t>38907</t>
  </si>
  <si>
    <t>84922</t>
  </si>
  <si>
    <t>74955</t>
  </si>
  <si>
    <t>74014</t>
  </si>
  <si>
    <t>30012</t>
  </si>
  <si>
    <t>39013</t>
  </si>
  <si>
    <t>21902</t>
  </si>
  <si>
    <t>20952</t>
  </si>
  <si>
    <t>66981</t>
  </si>
  <si>
    <t>11012</t>
  </si>
  <si>
    <t>01021</t>
  </si>
  <si>
    <t>05007</t>
  </si>
  <si>
    <t>07962</t>
  </si>
  <si>
    <t>07019</t>
  </si>
  <si>
    <t>38996</t>
  </si>
  <si>
    <t>83007</t>
  </si>
  <si>
    <t>13931</t>
  </si>
  <si>
    <t>25910</t>
  </si>
  <si>
    <t>21038</t>
  </si>
  <si>
    <t>34944</t>
  </si>
  <si>
    <t>66011</t>
  </si>
  <si>
    <t>30989</t>
  </si>
  <si>
    <t>04018</t>
  </si>
  <si>
    <t>66977</t>
  </si>
  <si>
    <t>13010</t>
  </si>
  <si>
    <t>04906</t>
  </si>
  <si>
    <t>30029</t>
  </si>
  <si>
    <t>83012</t>
  </si>
  <si>
    <t>25047</t>
  </si>
  <si>
    <t>30032</t>
  </si>
  <si>
    <t>07027</t>
  </si>
  <si>
    <t>90009</t>
  </si>
  <si>
    <t>69018</t>
  </si>
  <si>
    <t>21810</t>
  </si>
  <si>
    <t>38910</t>
  </si>
  <si>
    <t>06012</t>
  </si>
  <si>
    <t>83912</t>
  </si>
  <si>
    <t>04907</t>
  </si>
  <si>
    <t>30941</t>
  </si>
  <si>
    <t>34028</t>
  </si>
  <si>
    <t>20922</t>
  </si>
  <si>
    <t>30034</t>
  </si>
  <si>
    <t>01033</t>
  </si>
  <si>
    <t>73038</t>
  </si>
  <si>
    <t>69019</t>
  </si>
  <si>
    <t>01034</t>
  </si>
  <si>
    <t>72183</t>
  </si>
  <si>
    <t>30995</t>
  </si>
  <si>
    <t>25056</t>
  </si>
  <si>
    <t>34031</t>
  </si>
  <si>
    <t>83018</t>
  </si>
  <si>
    <t>30037</t>
  </si>
  <si>
    <t>69021</t>
  </si>
  <si>
    <t>06016</t>
  </si>
  <si>
    <t>01950</t>
  </si>
  <si>
    <t>25906</t>
  </si>
  <si>
    <t>69023</t>
  </si>
  <si>
    <t>39904</t>
  </si>
  <si>
    <t>74038</t>
  </si>
  <si>
    <t>39059</t>
  </si>
  <si>
    <t>84019</t>
  </si>
  <si>
    <t>66020</t>
  </si>
  <si>
    <t>20041</t>
  </si>
  <si>
    <t>78385</t>
  </si>
  <si>
    <t>74816</t>
  </si>
  <si>
    <t>84020</t>
  </si>
  <si>
    <t>20906</t>
  </si>
  <si>
    <t>13916</t>
  </si>
  <si>
    <t>25979</t>
  </si>
  <si>
    <t>30817</t>
  </si>
  <si>
    <t>52915</t>
  </si>
  <si>
    <t>42023</t>
  </si>
  <si>
    <t>07042</t>
  </si>
  <si>
    <t>01054</t>
  </si>
  <si>
    <t>73054</t>
  </si>
  <si>
    <t>73934</t>
  </si>
  <si>
    <t>11049</t>
  </si>
  <si>
    <t>83021</t>
  </si>
  <si>
    <t>21103</t>
  </si>
  <si>
    <t>70901</t>
  </si>
  <si>
    <t>05906</t>
  </si>
  <si>
    <t>83023</t>
  </si>
  <si>
    <t>26063</t>
  </si>
  <si>
    <t>25947</t>
  </si>
  <si>
    <t>71070</t>
  </si>
  <si>
    <t>13904</t>
  </si>
  <si>
    <t>66028</t>
  </si>
  <si>
    <t>13019</t>
  </si>
  <si>
    <t>84905</t>
  </si>
  <si>
    <t>20047</t>
  </si>
  <si>
    <t>83028</t>
  </si>
  <si>
    <t>30062</t>
  </si>
  <si>
    <t>84029</t>
  </si>
  <si>
    <t>83030</t>
  </si>
  <si>
    <t>34051</t>
  </si>
  <si>
    <t>11067</t>
  </si>
  <si>
    <t>75238</t>
  </si>
  <si>
    <t>06910</t>
  </si>
  <si>
    <t>11068</t>
  </si>
  <si>
    <t>34052</t>
  </si>
  <si>
    <t>83032</t>
  </si>
  <si>
    <t>20065</t>
  </si>
  <si>
    <t>83033</t>
  </si>
  <si>
    <t>84030</t>
  </si>
  <si>
    <t>84031</t>
  </si>
  <si>
    <t>04039</t>
  </si>
  <si>
    <t>20955</t>
  </si>
  <si>
    <t>34056</t>
  </si>
  <si>
    <t>11076</t>
  </si>
  <si>
    <t>10103</t>
  </si>
  <si>
    <t>11081</t>
  </si>
  <si>
    <t>84035</t>
  </si>
  <si>
    <t>83920</t>
  </si>
  <si>
    <t>44708</t>
  </si>
  <si>
    <t>30815</t>
  </si>
  <si>
    <t>66049</t>
  </si>
  <si>
    <t>01806</t>
  </si>
  <si>
    <t>20920</t>
  </si>
  <si>
    <t>34074</t>
  </si>
  <si>
    <t>38977</t>
  </si>
  <si>
    <t>05914</t>
  </si>
  <si>
    <t>71073</t>
  </si>
  <si>
    <t>01074</t>
  </si>
  <si>
    <t>52093</t>
  </si>
  <si>
    <t>73894</t>
  </si>
  <si>
    <t>39991</t>
  </si>
  <si>
    <t>39101</t>
  </si>
  <si>
    <t>25127</t>
  </si>
  <si>
    <t>38965</t>
  </si>
  <si>
    <t>69049</t>
  </si>
  <si>
    <t>01978</t>
  </si>
  <si>
    <t>84036</t>
  </si>
  <si>
    <t>06914</t>
  </si>
  <si>
    <t>26085</t>
  </si>
  <si>
    <t>13027</t>
  </si>
  <si>
    <t>05912</t>
  </si>
  <si>
    <t>69959</t>
  </si>
  <si>
    <t>26086</t>
  </si>
  <si>
    <t>01091</t>
  </si>
  <si>
    <t>01093</t>
  </si>
  <si>
    <t>39910</t>
  </si>
  <si>
    <t>38973</t>
  </si>
  <si>
    <t>69990</t>
  </si>
  <si>
    <t>70811</t>
  </si>
  <si>
    <t>84038</t>
  </si>
  <si>
    <t>07965</t>
  </si>
  <si>
    <t>05931</t>
  </si>
  <si>
    <t>66050</t>
  </si>
  <si>
    <t>39800</t>
  </si>
  <si>
    <t>21911</t>
  </si>
  <si>
    <t>34934</t>
  </si>
  <si>
    <t>71137</t>
  </si>
  <si>
    <t>74936</t>
  </si>
  <si>
    <t>30930</t>
  </si>
  <si>
    <t>20917</t>
  </si>
  <si>
    <t>83932</t>
  </si>
  <si>
    <t>83043</t>
  </si>
  <si>
    <t>01990</t>
  </si>
  <si>
    <t>34081</t>
  </si>
  <si>
    <t>34082</t>
  </si>
  <si>
    <t>30089</t>
  </si>
  <si>
    <t>20918</t>
  </si>
  <si>
    <t>30917</t>
  </si>
  <si>
    <t>11099</t>
  </si>
  <si>
    <t>07980</t>
  </si>
  <si>
    <t>66058</t>
  </si>
  <si>
    <t>30096</t>
  </si>
  <si>
    <t>70177</t>
  </si>
  <si>
    <t>20958</t>
  </si>
  <si>
    <t>83046</t>
  </si>
  <si>
    <t>71932</t>
  </si>
  <si>
    <t>13930</t>
  </si>
  <si>
    <t>11919</t>
  </si>
  <si>
    <t>69929</t>
  </si>
  <si>
    <t>39173</t>
  </si>
  <si>
    <t>71150</t>
  </si>
  <si>
    <t>38810</t>
  </si>
  <si>
    <t>07076</t>
  </si>
  <si>
    <t>34092</t>
  </si>
  <si>
    <t>83049</t>
  </si>
  <si>
    <t>71157</t>
  </si>
  <si>
    <t>71158</t>
  </si>
  <si>
    <t>01138</t>
  </si>
  <si>
    <t>03629</t>
  </si>
  <si>
    <t>39189</t>
  </si>
  <si>
    <t>25805</t>
  </si>
  <si>
    <t>88124</t>
  </si>
  <si>
    <t>90916</t>
  </si>
  <si>
    <t>04070</t>
  </si>
  <si>
    <t>39198</t>
  </si>
  <si>
    <t>39942</t>
  </si>
  <si>
    <t>69076</t>
  </si>
  <si>
    <t>69963</t>
  </si>
  <si>
    <t>74803</t>
  </si>
  <si>
    <t>71929</t>
  </si>
  <si>
    <t>06906</t>
  </si>
  <si>
    <t>30832</t>
  </si>
  <si>
    <t>84917</t>
  </si>
  <si>
    <t>06136</t>
  </si>
  <si>
    <t>07316</t>
  </si>
  <si>
    <t>16798</t>
  </si>
  <si>
    <t>24644</t>
  </si>
  <si>
    <t>72801</t>
  </si>
  <si>
    <t>14816</t>
  </si>
  <si>
    <t>18685</t>
  </si>
  <si>
    <t>14136</t>
  </si>
  <si>
    <t>04209</t>
  </si>
  <si>
    <t>13087</t>
  </si>
  <si>
    <t>30325</t>
  </si>
  <si>
    <t>05916</t>
  </si>
  <si>
    <t>74276</t>
  </si>
  <si>
    <t>16410</t>
  </si>
  <si>
    <t>39526</t>
  </si>
  <si>
    <t>30918</t>
  </si>
  <si>
    <t>34310</t>
  </si>
  <si>
    <t>01998</t>
  </si>
  <si>
    <t>74980</t>
  </si>
  <si>
    <t>73296</t>
  </si>
  <si>
    <t>34311</t>
  </si>
  <si>
    <t>06148</t>
  </si>
  <si>
    <t>07324</t>
  </si>
  <si>
    <t>71543</t>
  </si>
  <si>
    <t>83138</t>
  </si>
  <si>
    <t>83140</t>
  </si>
  <si>
    <t>01424</t>
  </si>
  <si>
    <t>83950</t>
  </si>
  <si>
    <t>11397</t>
  </si>
  <si>
    <t>13110</t>
  </si>
  <si>
    <t>01814</t>
  </si>
  <si>
    <t>11401</t>
  </si>
  <si>
    <t>38809</t>
  </si>
  <si>
    <t>30333</t>
  </si>
  <si>
    <t>73303</t>
  </si>
  <si>
    <t>30334</t>
  </si>
  <si>
    <t>74286</t>
  </si>
  <si>
    <t>34320</t>
  </si>
  <si>
    <t>84137</t>
  </si>
  <si>
    <t>73304</t>
  </si>
  <si>
    <t>06902</t>
  </si>
  <si>
    <t>06932</t>
  </si>
  <si>
    <t>25578</t>
  </si>
  <si>
    <t>06153</t>
  </si>
  <si>
    <t>04230</t>
  </si>
  <si>
    <t>34910</t>
  </si>
  <si>
    <t>30336</t>
  </si>
  <si>
    <t>06155</t>
  </si>
  <si>
    <t>30339</t>
  </si>
  <si>
    <t>73943</t>
  </si>
  <si>
    <t>07330</t>
  </si>
  <si>
    <t>05911</t>
  </si>
  <si>
    <t>84138</t>
  </si>
  <si>
    <t>10025</t>
  </si>
  <si>
    <t>21937</t>
  </si>
  <si>
    <t>71556</t>
  </si>
  <si>
    <t>05910</t>
  </si>
  <si>
    <t>30341</t>
  </si>
  <si>
    <t>34329</t>
  </si>
  <si>
    <t>77731</t>
  </si>
  <si>
    <t>20342</t>
  </si>
  <si>
    <t>25601</t>
  </si>
  <si>
    <t>66976</t>
  </si>
  <si>
    <t>07337</t>
  </si>
  <si>
    <t>07922</t>
  </si>
  <si>
    <t>70964</t>
  </si>
  <si>
    <t>05179</t>
  </si>
  <si>
    <t>83148</t>
  </si>
  <si>
    <t>38972</t>
  </si>
  <si>
    <t>73999</t>
  </si>
  <si>
    <t>73952</t>
  </si>
  <si>
    <t>01443</t>
  </si>
  <si>
    <t>25978</t>
  </si>
  <si>
    <t>48198</t>
  </si>
  <si>
    <t>11425</t>
  </si>
  <si>
    <t>11429</t>
  </si>
  <si>
    <t>04937</t>
  </si>
  <si>
    <t>07341</t>
  </si>
  <si>
    <t>25948</t>
  </si>
  <si>
    <t>70561</t>
  </si>
  <si>
    <t>34978</t>
  </si>
  <si>
    <t>01450</t>
  </si>
  <si>
    <t>66978</t>
  </si>
  <si>
    <t>83150</t>
  </si>
  <si>
    <t>71978</t>
  </si>
  <si>
    <t>01451</t>
  </si>
  <si>
    <t>07346</t>
  </si>
  <si>
    <t>04244</t>
  </si>
  <si>
    <t>72794</t>
  </si>
  <si>
    <t>88530</t>
  </si>
  <si>
    <t>73330</t>
  </si>
  <si>
    <t>13032</t>
  </si>
  <si>
    <t>66065</t>
  </si>
  <si>
    <t>11129</t>
  </si>
  <si>
    <t>05050</t>
  </si>
  <si>
    <t>66069</t>
  </si>
  <si>
    <t>66071</t>
  </si>
  <si>
    <t>25222</t>
  </si>
  <si>
    <t>01154</t>
  </si>
  <si>
    <t>38159</t>
  </si>
  <si>
    <t>13036</t>
  </si>
  <si>
    <t>21916</t>
  </si>
  <si>
    <t>83055</t>
  </si>
  <si>
    <t>52197</t>
  </si>
  <si>
    <t>01159</t>
  </si>
  <si>
    <t>07089</t>
  </si>
  <si>
    <t>83056</t>
  </si>
  <si>
    <t>83057</t>
  </si>
  <si>
    <t>07954</t>
  </si>
  <si>
    <t>83058</t>
  </si>
  <si>
    <t>69981</t>
  </si>
  <si>
    <t>34101</t>
  </si>
  <si>
    <t>01163</t>
  </si>
  <si>
    <t>66124</t>
  </si>
  <si>
    <t>84139</t>
  </si>
  <si>
    <t>70240</t>
  </si>
  <si>
    <t>71202</t>
  </si>
  <si>
    <t>13038</t>
  </si>
  <si>
    <t>04088</t>
  </si>
  <si>
    <t>66961</t>
  </si>
  <si>
    <t>39233</t>
  </si>
  <si>
    <t>70245</t>
  </si>
  <si>
    <t>30117</t>
  </si>
  <si>
    <t>39235</t>
  </si>
  <si>
    <t>73933</t>
  </si>
  <si>
    <t>71210</t>
  </si>
  <si>
    <t>13938</t>
  </si>
  <si>
    <t>30939</t>
  </si>
  <si>
    <t>20121</t>
  </si>
  <si>
    <t>30123</t>
  </si>
  <si>
    <t>34111</t>
  </si>
  <si>
    <t>13041</t>
  </si>
  <si>
    <t>21292</t>
  </si>
  <si>
    <t>70267</t>
  </si>
  <si>
    <t>21805</t>
  </si>
  <si>
    <t>20123</t>
  </si>
  <si>
    <t>34114</t>
  </si>
  <si>
    <t>73936</t>
  </si>
  <si>
    <t>90927</t>
  </si>
  <si>
    <t>71221</t>
  </si>
  <si>
    <t>83067</t>
  </si>
  <si>
    <t>13045</t>
  </si>
  <si>
    <t>70930</t>
  </si>
  <si>
    <t>04094</t>
  </si>
  <si>
    <t>38186</t>
  </si>
  <si>
    <t>84053</t>
  </si>
  <si>
    <t>01185</t>
  </si>
  <si>
    <t>34119</t>
  </si>
  <si>
    <t>70285</t>
  </si>
  <si>
    <t>01187</t>
  </si>
  <si>
    <t>83069</t>
  </si>
  <si>
    <t>66088</t>
  </si>
  <si>
    <t>34900</t>
  </si>
  <si>
    <t>21944</t>
  </si>
  <si>
    <t>25315</t>
  </si>
  <si>
    <t>06073</t>
  </si>
  <si>
    <t>38962</t>
  </si>
  <si>
    <t>01194</t>
  </si>
  <si>
    <t>84056</t>
  </si>
  <si>
    <t>30135</t>
  </si>
  <si>
    <t>70292</t>
  </si>
  <si>
    <t>73032</t>
  </si>
  <si>
    <t>14147</t>
  </si>
  <si>
    <t>73928</t>
  </si>
  <si>
    <t>66913</t>
  </si>
  <si>
    <t>26947</t>
  </si>
  <si>
    <t>38920</t>
  </si>
  <si>
    <t>11202</t>
  </si>
  <si>
    <t>83063</t>
  </si>
  <si>
    <t>73902</t>
  </si>
  <si>
    <t>33525</t>
  </si>
  <si>
    <t>83071</t>
  </si>
  <si>
    <t>26215</t>
  </si>
  <si>
    <t>11188</t>
  </si>
  <si>
    <t>26921</t>
  </si>
  <si>
    <t>13084</t>
  </si>
  <si>
    <t>83108</t>
  </si>
  <si>
    <t>07128</t>
  </si>
  <si>
    <t>34126</t>
  </si>
  <si>
    <t>07129</t>
  </si>
  <si>
    <t>13050</t>
  </si>
  <si>
    <t>69108</t>
  </si>
  <si>
    <t>73994</t>
  </si>
  <si>
    <t>25326</t>
  </si>
  <si>
    <t>84064</t>
  </si>
  <si>
    <t>05070</t>
  </si>
  <si>
    <t>69984</t>
  </si>
  <si>
    <t>30140</t>
  </si>
  <si>
    <t>66908</t>
  </si>
  <si>
    <t>66096</t>
  </si>
  <si>
    <t>30141</t>
  </si>
  <si>
    <t>34130</t>
  </si>
  <si>
    <t>83926</t>
  </si>
  <si>
    <t>39286</t>
  </si>
  <si>
    <t>39970</t>
  </si>
  <si>
    <t>05072</t>
  </si>
  <si>
    <t>06010</t>
  </si>
  <si>
    <t>73919</t>
  </si>
  <si>
    <t>66024</t>
  </si>
  <si>
    <t>30059</t>
  </si>
  <si>
    <t>83031</t>
  </si>
  <si>
    <t>07968</t>
  </si>
  <si>
    <t>30816</t>
  </si>
  <si>
    <t>83073</t>
  </si>
  <si>
    <t>83086</t>
  </si>
  <si>
    <t>13076</t>
  </si>
  <si>
    <t>26950</t>
  </si>
  <si>
    <t>25512</t>
  </si>
  <si>
    <t>07319</t>
  </si>
  <si>
    <t>84132</t>
  </si>
  <si>
    <t>83136</t>
  </si>
  <si>
    <t>83143</t>
  </si>
  <si>
    <t>30949</t>
  </si>
  <si>
    <t>38905</t>
  </si>
  <si>
    <t>66919</t>
  </si>
  <si>
    <t>83004</t>
  </si>
  <si>
    <t>13905</t>
  </si>
  <si>
    <t>73098</t>
  </si>
  <si>
    <t>74134</t>
  </si>
  <si>
    <t>74953</t>
  </si>
  <si>
    <t>30152</t>
  </si>
  <si>
    <t>04116</t>
  </si>
  <si>
    <t>83122</t>
  </si>
  <si>
    <t>07334</t>
  </si>
  <si>
    <t>06057</t>
  </si>
  <si>
    <t>34135</t>
  </si>
  <si>
    <t>20142</t>
  </si>
  <si>
    <t>25334</t>
  </si>
  <si>
    <t>11203</t>
  </si>
  <si>
    <t>11206</t>
  </si>
  <si>
    <t>20143</t>
  </si>
  <si>
    <t>84054</t>
  </si>
  <si>
    <t>34142</t>
  </si>
  <si>
    <t>83072</t>
  </si>
  <si>
    <t>71263</t>
  </si>
  <si>
    <t>84068</t>
  </si>
  <si>
    <t>69122</t>
  </si>
  <si>
    <t>71933</t>
  </si>
  <si>
    <t>38951</t>
  </si>
  <si>
    <t>20150</t>
  </si>
  <si>
    <t>34145</t>
  </si>
  <si>
    <t>34146</t>
  </si>
  <si>
    <t>70810</t>
  </si>
  <si>
    <t>70823</t>
  </si>
  <si>
    <t>34147</t>
  </si>
  <si>
    <t>13052</t>
  </si>
  <si>
    <t>04108</t>
  </si>
  <si>
    <t>26170</t>
  </si>
  <si>
    <t>25364</t>
  </si>
  <si>
    <t>04112</t>
  </si>
  <si>
    <t>34148</t>
  </si>
  <si>
    <t>27727</t>
  </si>
  <si>
    <t>70334</t>
  </si>
  <si>
    <t>34151</t>
  </si>
  <si>
    <t>01934</t>
  </si>
  <si>
    <t>34155</t>
  </si>
  <si>
    <t>66106</t>
  </si>
  <si>
    <t>13058</t>
  </si>
  <si>
    <t>84072</t>
  </si>
  <si>
    <t>03636</t>
  </si>
  <si>
    <t>70981</t>
  </si>
  <si>
    <t>69957</t>
  </si>
  <si>
    <t>01244</t>
  </si>
  <si>
    <t>30166</t>
  </si>
  <si>
    <t>13059</t>
  </si>
  <si>
    <t>13060</t>
  </si>
  <si>
    <t>74183</t>
  </si>
  <si>
    <t>66108</t>
  </si>
  <si>
    <t>01248</t>
  </si>
  <si>
    <t>21416</t>
  </si>
  <si>
    <t>11233</t>
  </si>
  <si>
    <t>39333</t>
  </si>
  <si>
    <t>30171</t>
  </si>
  <si>
    <t>84078</t>
  </si>
  <si>
    <t>69135</t>
  </si>
  <si>
    <t>34161</t>
  </si>
  <si>
    <t>34162</t>
  </si>
  <si>
    <t>38942</t>
  </si>
  <si>
    <t>34163</t>
  </si>
  <si>
    <t>77639</t>
  </si>
  <si>
    <t>38967</t>
  </si>
  <si>
    <t>04126</t>
  </si>
  <si>
    <t>30179</t>
  </si>
  <si>
    <t>01988</t>
  </si>
  <si>
    <t>73887</t>
  </si>
  <si>
    <t>01991</t>
  </si>
  <si>
    <t>11254</t>
  </si>
  <si>
    <t>90931</t>
  </si>
  <si>
    <t>01995</t>
  </si>
  <si>
    <t>69140</t>
  </si>
  <si>
    <t>38261</t>
  </si>
  <si>
    <t>39946</t>
  </si>
  <si>
    <t>74909</t>
  </si>
  <si>
    <t>84083</t>
  </si>
  <si>
    <t>20169</t>
  </si>
  <si>
    <t>74938</t>
  </si>
  <si>
    <t>06084</t>
  </si>
  <si>
    <t>39370</t>
  </si>
  <si>
    <t>13065</t>
  </si>
  <si>
    <t>04135</t>
  </si>
  <si>
    <t>25994</t>
  </si>
  <si>
    <t>34178</t>
  </si>
  <si>
    <t>83087</t>
  </si>
  <si>
    <t>01817</t>
  </si>
  <si>
    <t>05915</t>
  </si>
  <si>
    <t>34182</t>
  </si>
  <si>
    <t>34183</t>
  </si>
  <si>
    <t>73186</t>
  </si>
  <si>
    <t>83917</t>
  </si>
  <si>
    <t>75255</t>
  </si>
  <si>
    <t>34189</t>
  </si>
  <si>
    <t>74205</t>
  </si>
  <si>
    <t>84087</t>
  </si>
  <si>
    <t>25432</t>
  </si>
  <si>
    <t>05096</t>
  </si>
  <si>
    <t>39397</t>
  </si>
  <si>
    <t>13067</t>
  </si>
  <si>
    <t>25434</t>
  </si>
  <si>
    <t>66964</t>
  </si>
  <si>
    <t>20198</t>
  </si>
  <si>
    <t>01938</t>
  </si>
  <si>
    <t>71972</t>
  </si>
  <si>
    <t>74934</t>
  </si>
  <si>
    <t>34194</t>
  </si>
  <si>
    <t>06091</t>
  </si>
  <si>
    <t>74931</t>
  </si>
  <si>
    <t>04145</t>
  </si>
  <si>
    <t>25448</t>
  </si>
  <si>
    <t>42168</t>
  </si>
  <si>
    <t>13071</t>
  </si>
  <si>
    <t>06903</t>
  </si>
  <si>
    <t>13072</t>
  </si>
  <si>
    <t>13074</t>
  </si>
  <si>
    <t>04149</t>
  </si>
  <si>
    <t>34199</t>
  </si>
  <si>
    <t>90926</t>
  </si>
  <si>
    <t>66141</t>
  </si>
  <si>
    <t>20212</t>
  </si>
  <si>
    <t>83091</t>
  </si>
  <si>
    <t>25453</t>
  </si>
  <si>
    <t>20927</t>
  </si>
  <si>
    <t>83092</t>
  </si>
  <si>
    <t>34924</t>
  </si>
  <si>
    <t>84091</t>
  </si>
  <si>
    <t>83094</t>
  </si>
  <si>
    <t>39426</t>
  </si>
  <si>
    <t>21909</t>
  </si>
  <si>
    <t>39434</t>
  </si>
  <si>
    <t>01301</t>
  </si>
  <si>
    <t>69924</t>
  </si>
  <si>
    <t>01304</t>
  </si>
  <si>
    <t>38941</t>
  </si>
  <si>
    <t>39435</t>
  </si>
  <si>
    <t>25955</t>
  </si>
  <si>
    <t>01986</t>
  </si>
  <si>
    <t>01306</t>
  </si>
  <si>
    <t>30202</t>
  </si>
  <si>
    <t>21927</t>
  </si>
  <si>
    <t>38827</t>
  </si>
  <si>
    <t>11266</t>
  </si>
  <si>
    <t>34209</t>
  </si>
  <si>
    <t>20247</t>
  </si>
  <si>
    <t>25467</t>
  </si>
  <si>
    <t>83097</t>
  </si>
  <si>
    <t>66970</t>
  </si>
  <si>
    <t>66150</t>
  </si>
  <si>
    <t>74173</t>
  </si>
  <si>
    <t>39441</t>
  </si>
  <si>
    <t>71360</t>
  </si>
  <si>
    <t>83100</t>
  </si>
  <si>
    <t>06099</t>
  </si>
  <si>
    <t>66955</t>
  </si>
  <si>
    <t>66912</t>
  </si>
  <si>
    <t>34225</t>
  </si>
  <si>
    <t>30209</t>
  </si>
  <si>
    <t>13080</t>
  </si>
  <si>
    <t>66154</t>
  </si>
  <si>
    <t>34226</t>
  </si>
  <si>
    <t>11304</t>
  </si>
  <si>
    <t>69163</t>
  </si>
  <si>
    <t>07188</t>
  </si>
  <si>
    <t>30210</t>
  </si>
  <si>
    <t>83101</t>
  </si>
  <si>
    <t>39986</t>
  </si>
  <si>
    <t>84096</t>
  </si>
  <si>
    <t>83914</t>
  </si>
  <si>
    <t>74932</t>
  </si>
  <si>
    <t>04160</t>
  </si>
  <si>
    <t>30986</t>
  </si>
  <si>
    <t>11310</t>
  </si>
  <si>
    <t>01320</t>
  </si>
  <si>
    <t>83104</t>
  </si>
  <si>
    <t>11315</t>
  </si>
  <si>
    <t>04166</t>
  </si>
  <si>
    <t>34885</t>
  </si>
  <si>
    <t>42907</t>
  </si>
  <si>
    <t>66164</t>
  </si>
  <si>
    <t>25802</t>
  </si>
  <si>
    <t>84099</t>
  </si>
  <si>
    <t>83933</t>
  </si>
  <si>
    <t>13083</t>
  </si>
  <si>
    <t>70963</t>
  </si>
  <si>
    <t>06103</t>
  </si>
  <si>
    <t>83107</t>
  </si>
  <si>
    <t>30221</t>
  </si>
  <si>
    <t>06106</t>
  </si>
  <si>
    <t>34237</t>
  </si>
  <si>
    <t>38938</t>
  </si>
  <si>
    <t>30223</t>
  </si>
  <si>
    <t>21535</t>
  </si>
  <si>
    <t>71378</t>
  </si>
  <si>
    <t>84104</t>
  </si>
  <si>
    <t>26289</t>
  </si>
  <si>
    <t>69980</t>
  </si>
  <si>
    <t>07204</t>
  </si>
  <si>
    <t>38828</t>
  </si>
  <si>
    <t>30227</t>
  </si>
  <si>
    <t>39805</t>
  </si>
  <si>
    <t>01333</t>
  </si>
  <si>
    <t>34239</t>
  </si>
  <si>
    <t>04173</t>
  </si>
  <si>
    <t>34899</t>
  </si>
  <si>
    <t>05132</t>
  </si>
  <si>
    <t>13091</t>
  </si>
  <si>
    <t>42207</t>
  </si>
  <si>
    <t>30241</t>
  </si>
  <si>
    <t>34245</t>
  </si>
  <si>
    <t>39478</t>
  </si>
  <si>
    <t>34247</t>
  </si>
  <si>
    <t>07227</t>
  </si>
  <si>
    <t>83112</t>
  </si>
  <si>
    <t>01344</t>
  </si>
  <si>
    <t>26301</t>
  </si>
  <si>
    <t>73231</t>
  </si>
  <si>
    <t>06120</t>
  </si>
  <si>
    <t>69947</t>
  </si>
  <si>
    <t>01350</t>
  </si>
  <si>
    <t>13094</t>
  </si>
  <si>
    <t>05139</t>
  </si>
  <si>
    <t>20298</t>
  </si>
  <si>
    <t>73983</t>
  </si>
  <si>
    <t>34255</t>
  </si>
  <si>
    <t>34258</t>
  </si>
  <si>
    <t>30255</t>
  </si>
  <si>
    <t>73236</t>
  </si>
  <si>
    <t>69206</t>
  </si>
  <si>
    <t>07961</t>
  </si>
  <si>
    <t>38963</t>
  </si>
  <si>
    <t>30263</t>
  </si>
  <si>
    <t>73989</t>
  </si>
  <si>
    <t>74238</t>
  </si>
  <si>
    <t>38399</t>
  </si>
  <si>
    <t>21804</t>
  </si>
  <si>
    <t>73972</t>
  </si>
  <si>
    <t>26307</t>
  </si>
  <si>
    <t>66178</t>
  </si>
  <si>
    <t>74241</t>
  </si>
  <si>
    <t>83113</t>
  </si>
  <si>
    <t>34272</t>
  </si>
  <si>
    <t>66179</t>
  </si>
  <si>
    <t>69220</t>
  </si>
  <si>
    <t>38412</t>
  </si>
  <si>
    <t>39487</t>
  </si>
  <si>
    <t>71442</t>
  </si>
  <si>
    <t>71934</t>
  </si>
  <si>
    <t>70959</t>
  </si>
  <si>
    <t>39491</t>
  </si>
  <si>
    <t>38826</t>
  </si>
  <si>
    <t>38969</t>
  </si>
  <si>
    <t>73257</t>
  </si>
  <si>
    <t>07268</t>
  </si>
  <si>
    <t>34274</t>
  </si>
  <si>
    <t>38422</t>
  </si>
  <si>
    <t>06127</t>
  </si>
  <si>
    <t>34276</t>
  </si>
  <si>
    <t>01378</t>
  </si>
  <si>
    <t>83116</t>
  </si>
  <si>
    <t>34281</t>
  </si>
  <si>
    <t>66187</t>
  </si>
  <si>
    <t>26324</t>
  </si>
  <si>
    <t>57996</t>
  </si>
  <si>
    <t>73898</t>
  </si>
  <si>
    <t>30295</t>
  </si>
  <si>
    <t>26325</t>
  </si>
  <si>
    <t>70472</t>
  </si>
  <si>
    <t>73278</t>
  </si>
  <si>
    <t>38960</t>
  </si>
  <si>
    <t>69982</t>
  </si>
  <si>
    <t>07295</t>
  </si>
  <si>
    <t>01987</t>
  </si>
  <si>
    <t>71928</t>
  </si>
  <si>
    <t>69238</t>
  </si>
  <si>
    <t>34289</t>
  </si>
  <si>
    <t>01388</t>
  </si>
  <si>
    <t>83119</t>
  </si>
  <si>
    <t>06130</t>
  </si>
  <si>
    <t>25527</t>
  </si>
  <si>
    <t>Test Daphnies en eq/m3</t>
  </si>
  <si>
    <t>21932</t>
  </si>
  <si>
    <t>30311</t>
  </si>
  <si>
    <t>30312</t>
  </si>
  <si>
    <t>05164</t>
  </si>
  <si>
    <t>73285</t>
  </si>
  <si>
    <t>83124</t>
  </si>
  <si>
    <t>83125</t>
  </si>
  <si>
    <t>21599</t>
  </si>
  <si>
    <t>04203</t>
  </si>
  <si>
    <t>71512</t>
  </si>
  <si>
    <t>39974</t>
  </si>
  <si>
    <t>84127</t>
  </si>
  <si>
    <t>20276</t>
  </si>
  <si>
    <t>05166</t>
  </si>
  <si>
    <t>21914</t>
  </si>
  <si>
    <t>04205</t>
  </si>
  <si>
    <t>11379</t>
  </si>
  <si>
    <t>83938</t>
  </si>
  <si>
    <t>0907201001</t>
  </si>
  <si>
    <t>0990008001</t>
  </si>
  <si>
    <t>0983107004</t>
  </si>
  <si>
    <t>0901043001</t>
  </si>
  <si>
    <t>0970467001</t>
  </si>
  <si>
    <t>0901143001</t>
  </si>
  <si>
    <t>0907319002</t>
  </si>
  <si>
    <t>0969238002</t>
  </si>
  <si>
    <t>0913071001</t>
  </si>
  <si>
    <t>0930033002</t>
  </si>
  <si>
    <t>0911370002</t>
  </si>
  <si>
    <t>0911202002</t>
  </si>
  <si>
    <t>0901159001</t>
  </si>
  <si>
    <t>0974167001</t>
  </si>
  <si>
    <t>0984132002</t>
  </si>
  <si>
    <t>0971150001</t>
  </si>
  <si>
    <t>0983116002</t>
  </si>
  <si>
    <t>0901238001</t>
  </si>
  <si>
    <t>0926324001</t>
  </si>
  <si>
    <t>0973051002</t>
  </si>
  <si>
    <t>0901213801</t>
  </si>
  <si>
    <t>0934095002</t>
  </si>
  <si>
    <t>0930010001</t>
  </si>
  <si>
    <t>0938022002</t>
  </si>
  <si>
    <t>0969131002</t>
  </si>
  <si>
    <t>0974006001</t>
  </si>
  <si>
    <t>0921317001</t>
  </si>
  <si>
    <t>0911106001</t>
  </si>
  <si>
    <t>0934151001</t>
  </si>
  <si>
    <t>0973038001</t>
  </si>
  <si>
    <t>0938451001</t>
  </si>
  <si>
    <t>0920123002</t>
  </si>
  <si>
    <t>0934058002</t>
  </si>
  <si>
    <t>0969009001</t>
  </si>
  <si>
    <t>0913040001</t>
  </si>
  <si>
    <t>0913113001</t>
  </si>
  <si>
    <t>0938425001</t>
  </si>
  <si>
    <t>0970285001</t>
  </si>
  <si>
    <t>0930036002</t>
  </si>
  <si>
    <t>0934327002</t>
  </si>
  <si>
    <t>0938012801</t>
  </si>
  <si>
    <t>0939475001</t>
  </si>
  <si>
    <t>0930082002</t>
  </si>
  <si>
    <t>0990009002</t>
  </si>
  <si>
    <t>0934150003</t>
  </si>
  <si>
    <t>0969248001</t>
  </si>
  <si>
    <t>0934202002</t>
  </si>
  <si>
    <t>0969234002</t>
  </si>
  <si>
    <t>0934329002</t>
  </si>
  <si>
    <t>0969010001</t>
  </si>
  <si>
    <t>0938087001</t>
  </si>
  <si>
    <t>0913037001</t>
  </si>
  <si>
    <t>0925380002</t>
  </si>
  <si>
    <t>0934259002</t>
  </si>
  <si>
    <t>0938082002</t>
  </si>
  <si>
    <t>0973318001</t>
  </si>
  <si>
    <t>0966180001</t>
  </si>
  <si>
    <t>0984088002</t>
  </si>
  <si>
    <t>0983148001</t>
  </si>
  <si>
    <t>0971073002</t>
  </si>
  <si>
    <t>0934213002</t>
  </si>
  <si>
    <t>0913085001</t>
  </si>
  <si>
    <t>0913035002</t>
  </si>
  <si>
    <t>0911304001</t>
  </si>
  <si>
    <t>0934113002</t>
  </si>
  <si>
    <t>0930034001</t>
  </si>
  <si>
    <t>0905096001</t>
  </si>
  <si>
    <t>0926271001</t>
  </si>
  <si>
    <t>0966088001</t>
  </si>
  <si>
    <t>0925463001</t>
  </si>
  <si>
    <t>0939478003</t>
  </si>
  <si>
    <t>0926009002</t>
  </si>
  <si>
    <t>0926325001</t>
  </si>
  <si>
    <t>0930155002</t>
  </si>
  <si>
    <t>0984056002</t>
  </si>
  <si>
    <t>0913108001</t>
  </si>
  <si>
    <t>0974209001</t>
  </si>
  <si>
    <t>0930169002</t>
  </si>
  <si>
    <t>0969086003</t>
  </si>
  <si>
    <t>0930092002</t>
  </si>
  <si>
    <t>0934333002</t>
  </si>
  <si>
    <t>0930221001</t>
  </si>
  <si>
    <t>0930321001</t>
  </si>
  <si>
    <t>0901154001</t>
  </si>
  <si>
    <t>0930060001</t>
  </si>
  <si>
    <t>DBO5</t>
  </si>
  <si>
    <t>DCO</t>
  </si>
  <si>
    <t>Azote Global (N)</t>
  </si>
  <si>
    <t>Mercure (Hg) en mg/l</t>
  </si>
  <si>
    <t>SC Hg</t>
  </si>
  <si>
    <t>Hgfaible</t>
  </si>
  <si>
    <t>EMT Hg faible</t>
  </si>
  <si>
    <t>EMT Hg forte</t>
  </si>
  <si>
    <t>Autres métaux et métalloïdes en mg/l</t>
  </si>
  <si>
    <t>AOX en mg/l</t>
  </si>
  <si>
    <t>SC AOX</t>
  </si>
  <si>
    <t>AOXfaible</t>
  </si>
  <si>
    <t>EMT AOX faible</t>
  </si>
  <si>
    <t>EMT AOX forte</t>
  </si>
  <si>
    <t>Les échantillons sont ils correctement traités ?</t>
  </si>
  <si>
    <r>
      <t xml:space="preserve">Si </t>
    </r>
    <r>
      <rPr>
        <b/>
        <sz val="14"/>
        <color indexed="9"/>
        <rFont val="Arial"/>
        <family val="2"/>
      </rPr>
      <t>non,</t>
    </r>
    <r>
      <rPr>
        <b/>
        <sz val="8"/>
        <color indexed="9"/>
        <rFont val="Arial"/>
        <family val="2"/>
      </rPr>
      <t xml:space="preserve"> cotation analytique </t>
    </r>
    <r>
      <rPr>
        <b/>
        <sz val="12"/>
        <color indexed="9"/>
        <rFont val="Arial"/>
        <family val="2"/>
      </rPr>
      <t>réduite</t>
    </r>
    <r>
      <rPr>
        <b/>
        <sz val="8"/>
        <color indexed="9"/>
        <rFont val="Arial"/>
        <family val="2"/>
      </rPr>
      <t xml:space="preserve"> de</t>
    </r>
    <r>
      <rPr>
        <b/>
        <sz val="14"/>
        <color indexed="9"/>
        <rFont val="Arial"/>
        <family val="2"/>
      </rPr>
      <t xml:space="preserve"> 40%</t>
    </r>
  </si>
  <si>
    <r>
      <t>Existe t-il</t>
    </r>
    <r>
      <rPr>
        <sz val="10"/>
        <rFont val="Arial"/>
        <family val="0"/>
      </rPr>
      <t xml:space="preserve"> un </t>
    </r>
    <r>
      <rPr>
        <b/>
        <sz val="10"/>
        <rFont val="Arial"/>
        <family val="2"/>
      </rPr>
      <t>système de contrôle</t>
    </r>
    <r>
      <rPr>
        <sz val="10"/>
        <rFont val="Arial"/>
        <family val="0"/>
      </rPr>
      <t xml:space="preserve"> adapté de la </t>
    </r>
    <r>
      <rPr>
        <b/>
        <sz val="10"/>
        <rFont val="Arial"/>
        <family val="2"/>
      </rPr>
      <t>hauteur d'eau et (ou) du débit ?</t>
    </r>
  </si>
  <si>
    <r>
      <t>L'</t>
    </r>
    <r>
      <rPr>
        <b/>
        <sz val="10"/>
        <rFont val="Arial"/>
        <family val="2"/>
      </rPr>
      <t>implantation</t>
    </r>
    <r>
      <rPr>
        <sz val="10"/>
        <rFont val="Arial"/>
        <family val="0"/>
      </rPr>
      <t xml:space="preserve"> du </t>
    </r>
    <r>
      <rPr>
        <b/>
        <sz val="10"/>
        <rFont val="Arial"/>
        <family val="2"/>
      </rPr>
      <t>capteur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respecte</t>
    </r>
    <r>
      <rPr>
        <sz val="10"/>
        <rFont val="Arial"/>
        <family val="0"/>
      </rPr>
      <t xml:space="preserve"> t-elle les prescriptions des </t>
    </r>
    <r>
      <rPr>
        <b/>
        <sz val="10"/>
        <rFont val="Arial"/>
        <family val="2"/>
      </rPr>
      <t>normes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et (ou)</t>
    </r>
    <r>
      <rPr>
        <sz val="10"/>
        <rFont val="Arial"/>
        <family val="0"/>
      </rPr>
      <t xml:space="preserve"> des </t>
    </r>
    <r>
      <rPr>
        <b/>
        <sz val="10"/>
        <rFont val="Arial"/>
        <family val="2"/>
      </rPr>
      <t>constructeurs ?</t>
    </r>
    <r>
      <rPr>
        <sz val="10"/>
        <rFont val="Arial"/>
        <family val="0"/>
      </rPr>
      <t xml:space="preserve"> </t>
    </r>
  </si>
  <si>
    <r>
      <t xml:space="preserve">La </t>
    </r>
    <r>
      <rPr>
        <b/>
        <sz val="10"/>
        <rFont val="Arial"/>
        <family val="2"/>
      </rPr>
      <t>loi hydraulique Q=f(h)</t>
    </r>
    <r>
      <rPr>
        <sz val="10"/>
        <rFont val="Arial"/>
        <family val="0"/>
      </rPr>
      <t xml:space="preserve"> utilisée, est-elle </t>
    </r>
    <r>
      <rPr>
        <b/>
        <sz val="10"/>
        <rFont val="Arial"/>
        <family val="2"/>
      </rPr>
      <t>cohérente</t>
    </r>
    <r>
      <rPr>
        <sz val="10"/>
        <rFont val="Arial"/>
        <family val="0"/>
      </rPr>
      <t xml:space="preserve"> avec les </t>
    </r>
    <r>
      <rPr>
        <b/>
        <sz val="10"/>
        <rFont val="Arial"/>
        <family val="2"/>
      </rPr>
      <t>caractéristiques</t>
    </r>
    <r>
      <rPr>
        <sz val="10"/>
        <rFont val="Arial"/>
        <family val="0"/>
      </rPr>
      <t xml:space="preserve"> de l'</t>
    </r>
    <r>
      <rPr>
        <b/>
        <sz val="10"/>
        <rFont val="Arial"/>
        <family val="2"/>
      </rPr>
      <t>organe de mesure ?</t>
    </r>
  </si>
  <si>
    <r>
      <t>L'</t>
    </r>
    <r>
      <rPr>
        <b/>
        <sz val="10"/>
        <rFont val="Arial"/>
        <family val="2"/>
      </rPr>
      <t>écart</t>
    </r>
    <r>
      <rPr>
        <sz val="10"/>
        <rFont val="Arial"/>
        <family val="0"/>
      </rPr>
      <t xml:space="preserve"> sur au moins </t>
    </r>
    <r>
      <rPr>
        <b/>
        <sz val="10"/>
        <rFont val="Arial"/>
        <family val="2"/>
      </rPr>
      <t xml:space="preserve">2 heures </t>
    </r>
    <r>
      <rPr>
        <sz val="10"/>
        <rFont val="Arial"/>
        <family val="0"/>
      </rPr>
      <t xml:space="preserve">, entre les </t>
    </r>
    <r>
      <rPr>
        <b/>
        <sz val="10"/>
        <rFont val="Arial"/>
        <family val="2"/>
      </rPr>
      <t>résultats</t>
    </r>
    <r>
      <rPr>
        <sz val="10"/>
        <rFont val="Arial"/>
        <family val="0"/>
      </rPr>
      <t xml:space="preserve"> de mesures obtenus </t>
    </r>
    <r>
      <rPr>
        <b/>
        <sz val="10"/>
        <rFont val="Arial"/>
        <family val="2"/>
      </rPr>
      <t>sur le point de mesure</t>
    </r>
    <r>
      <rPr>
        <sz val="10"/>
        <rFont val="Arial"/>
        <family val="0"/>
      </rPr>
      <t xml:space="preserve"> et de </t>
    </r>
    <r>
      <rPr>
        <b/>
        <sz val="10"/>
        <rFont val="Arial"/>
        <family val="2"/>
      </rPr>
      <t>manière déportée</t>
    </r>
    <r>
      <rPr>
        <sz val="10"/>
        <rFont val="Arial"/>
        <family val="0"/>
      </rPr>
      <t xml:space="preserve"> d'une part, et par l'</t>
    </r>
    <r>
      <rPr>
        <b/>
        <sz val="10"/>
        <rFont val="Arial"/>
        <family val="2"/>
      </rPr>
      <t xml:space="preserve">organisme de contrôle </t>
    </r>
    <r>
      <rPr>
        <sz val="10"/>
        <rFont val="Arial"/>
        <family val="2"/>
      </rPr>
      <t>d'autre part</t>
    </r>
    <r>
      <rPr>
        <sz val="10"/>
        <rFont val="Arial"/>
        <family val="0"/>
      </rPr>
      <t xml:space="preserve"> est-il :
        </t>
    </r>
    <r>
      <rPr>
        <b/>
        <sz val="10"/>
        <rFont val="Arial"/>
        <family val="2"/>
      </rPr>
      <t>≤ à 5%</t>
    </r>
    <r>
      <rPr>
        <sz val="10"/>
        <rFont val="Arial"/>
        <family val="0"/>
      </rPr>
      <t xml:space="preserve"> pour un </t>
    </r>
    <r>
      <rPr>
        <b/>
        <sz val="10"/>
        <rFont val="Arial"/>
        <family val="2"/>
      </rPr>
      <t>débit</t>
    </r>
    <r>
      <rPr>
        <sz val="10"/>
        <rFont val="Arial"/>
        <family val="0"/>
      </rPr>
      <t xml:space="preserve"> mesuré </t>
    </r>
    <r>
      <rPr>
        <b/>
        <sz val="10"/>
        <rFont val="Arial"/>
        <family val="2"/>
      </rPr>
      <t>&gt; à 50m3 ?</t>
    </r>
    <r>
      <rPr>
        <sz val="10"/>
        <rFont val="Arial"/>
        <family val="0"/>
      </rPr>
      <t xml:space="preserve">
        </t>
    </r>
    <r>
      <rPr>
        <b/>
        <sz val="10"/>
        <rFont val="Arial"/>
        <family val="2"/>
      </rPr>
      <t>≤ à 10%</t>
    </r>
    <r>
      <rPr>
        <sz val="10"/>
        <rFont val="Arial"/>
        <family val="0"/>
      </rPr>
      <t xml:space="preserve"> pour un </t>
    </r>
    <r>
      <rPr>
        <b/>
        <sz val="10"/>
        <rFont val="Arial"/>
        <family val="2"/>
      </rPr>
      <t>débit mesuré ≤ à 50m3 ?
Pour les débits &lt;10m3 l'écart peut être non significatif, le fonctionnement sera alors apprécié par l'opérateur.</t>
    </r>
  </si>
  <si>
    <r>
      <t xml:space="preserve">Les </t>
    </r>
    <r>
      <rPr>
        <b/>
        <sz val="10"/>
        <rFont val="Arial"/>
        <family val="2"/>
      </rPr>
      <t>dimensions</t>
    </r>
    <r>
      <rPr>
        <sz val="10"/>
        <rFont val="Arial"/>
        <family val="0"/>
      </rPr>
      <t xml:space="preserve"> de l'</t>
    </r>
    <r>
      <rPr>
        <b/>
        <sz val="10"/>
        <rFont val="Arial"/>
        <family val="2"/>
      </rPr>
      <t>organe de mesure</t>
    </r>
    <r>
      <rPr>
        <sz val="10"/>
        <rFont val="Arial"/>
        <family val="0"/>
      </rPr>
      <t xml:space="preserve">, y compris les </t>
    </r>
    <r>
      <rPr>
        <b/>
        <sz val="10"/>
        <rFont val="Arial"/>
        <family val="2"/>
      </rPr>
      <t>canaux d'approche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et de fuite, </t>
    </r>
    <r>
      <rPr>
        <sz val="10"/>
        <rFont val="Arial"/>
        <family val="0"/>
      </rPr>
      <t xml:space="preserve">sont-elles </t>
    </r>
    <r>
      <rPr>
        <b/>
        <sz val="10"/>
        <rFont val="Arial"/>
        <family val="2"/>
      </rPr>
      <t>conformes</t>
    </r>
    <r>
      <rPr>
        <sz val="10"/>
        <rFont val="Arial"/>
        <family val="0"/>
      </rPr>
      <t xml:space="preserve"> aux prescriptions des </t>
    </r>
    <r>
      <rPr>
        <b/>
        <sz val="10"/>
        <rFont val="Arial"/>
        <family val="2"/>
      </rPr>
      <t>normes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et</t>
    </r>
    <r>
      <rPr>
        <sz val="10"/>
        <rFont val="Arial"/>
        <family val="0"/>
      </rPr>
      <t xml:space="preserve"> (</t>
    </r>
    <r>
      <rPr>
        <b/>
        <sz val="10"/>
        <rFont val="Arial"/>
        <family val="2"/>
      </rPr>
      <t>ou)</t>
    </r>
    <r>
      <rPr>
        <sz val="10"/>
        <rFont val="Arial"/>
        <family val="0"/>
      </rPr>
      <t xml:space="preserve"> des </t>
    </r>
    <r>
      <rPr>
        <b/>
        <sz val="10"/>
        <rFont val="Arial"/>
        <family val="2"/>
      </rPr>
      <t>constructeurs ?</t>
    </r>
  </si>
  <si>
    <r>
      <t xml:space="preserve">La </t>
    </r>
    <r>
      <rPr>
        <b/>
        <sz val="10"/>
        <rFont val="Arial"/>
        <family val="2"/>
      </rPr>
      <t>planéité et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l'horizontalité</t>
    </r>
    <r>
      <rPr>
        <sz val="10"/>
        <rFont val="Arial"/>
        <family val="0"/>
      </rPr>
      <t xml:space="preserve"> de l'</t>
    </r>
    <r>
      <rPr>
        <b/>
        <sz val="10"/>
        <rFont val="Arial"/>
        <family val="2"/>
      </rPr>
      <t>organe de mesure</t>
    </r>
    <r>
      <rPr>
        <sz val="10"/>
        <rFont val="Arial"/>
        <family val="0"/>
      </rPr>
      <t xml:space="preserve">, y compris celles des </t>
    </r>
    <r>
      <rPr>
        <b/>
        <sz val="10"/>
        <rFont val="Arial"/>
        <family val="2"/>
      </rPr>
      <t>canaux d'approche et de fuite,</t>
    </r>
    <r>
      <rPr>
        <sz val="10"/>
        <rFont val="Arial"/>
        <family val="0"/>
      </rPr>
      <t xml:space="preserve"> sont-elles </t>
    </r>
    <r>
      <rPr>
        <b/>
        <sz val="10"/>
        <rFont val="Arial"/>
        <family val="2"/>
      </rPr>
      <t>conformes</t>
    </r>
    <r>
      <rPr>
        <sz val="10"/>
        <rFont val="Arial"/>
        <family val="0"/>
      </rPr>
      <t xml:space="preserve"> aux </t>
    </r>
    <r>
      <rPr>
        <sz val="10"/>
        <rFont val="Arial"/>
        <family val="2"/>
      </rPr>
      <t>prescriptions</t>
    </r>
    <r>
      <rPr>
        <sz val="10"/>
        <rFont val="Arial"/>
        <family val="0"/>
      </rPr>
      <t xml:space="preserve"> des </t>
    </r>
    <r>
      <rPr>
        <b/>
        <sz val="10"/>
        <rFont val="Arial"/>
        <family val="2"/>
      </rPr>
      <t>normes et (ou)</t>
    </r>
    <r>
      <rPr>
        <sz val="10"/>
        <rFont val="Arial"/>
        <family val="0"/>
      </rPr>
      <t xml:space="preserve"> des </t>
    </r>
    <r>
      <rPr>
        <b/>
        <sz val="10"/>
        <rFont val="Arial"/>
        <family val="2"/>
      </rPr>
      <t>constructeurs ?</t>
    </r>
  </si>
  <si>
    <r>
      <t xml:space="preserve">La </t>
    </r>
    <r>
      <rPr>
        <b/>
        <sz val="10"/>
        <rFont val="Arial"/>
        <family val="2"/>
      </rPr>
      <t>propreté</t>
    </r>
    <r>
      <rPr>
        <sz val="10"/>
        <rFont val="Arial"/>
        <family val="0"/>
      </rPr>
      <t xml:space="preserve"> et </t>
    </r>
    <r>
      <rPr>
        <b/>
        <sz val="10"/>
        <rFont val="Arial"/>
        <family val="2"/>
      </rPr>
      <t>l'état</t>
    </r>
    <r>
      <rPr>
        <sz val="10"/>
        <rFont val="Arial"/>
        <family val="0"/>
      </rPr>
      <t xml:space="preserve"> de l'o</t>
    </r>
    <r>
      <rPr>
        <b/>
        <sz val="10"/>
        <rFont val="Arial"/>
        <family val="2"/>
      </rPr>
      <t>rgane de mesure</t>
    </r>
    <r>
      <rPr>
        <sz val="10"/>
        <rFont val="Arial"/>
        <family val="0"/>
      </rPr>
      <t xml:space="preserve">, y compris ceux des </t>
    </r>
    <r>
      <rPr>
        <b/>
        <sz val="10"/>
        <rFont val="Arial"/>
        <family val="2"/>
      </rPr>
      <t>canaux d'approche et de fuite,</t>
    </r>
    <r>
      <rPr>
        <sz val="10"/>
        <rFont val="Arial"/>
        <family val="0"/>
      </rPr>
      <t xml:space="preserve"> sont-ils </t>
    </r>
    <r>
      <rPr>
        <b/>
        <sz val="10"/>
        <rFont val="Arial"/>
        <family val="2"/>
      </rPr>
      <t>satisfaisants ?</t>
    </r>
  </si>
  <si>
    <r>
      <t xml:space="preserve">Le </t>
    </r>
    <r>
      <rPr>
        <b/>
        <sz val="10"/>
        <rFont val="Arial"/>
        <family val="2"/>
      </rPr>
      <t>capteur</t>
    </r>
    <r>
      <rPr>
        <sz val="10"/>
        <rFont val="Arial"/>
        <family val="0"/>
      </rPr>
      <t xml:space="preserve"> de mesure est-il </t>
    </r>
    <r>
      <rPr>
        <b/>
        <sz val="10"/>
        <rFont val="Arial"/>
        <family val="2"/>
      </rPr>
      <t>adapté</t>
    </r>
    <r>
      <rPr>
        <sz val="10"/>
        <rFont val="Arial"/>
        <family val="0"/>
      </rPr>
      <t xml:space="preserve"> au type d'</t>
    </r>
    <r>
      <rPr>
        <b/>
        <sz val="10"/>
        <rFont val="Arial"/>
        <family val="2"/>
      </rPr>
      <t>effluent</t>
    </r>
    <r>
      <rPr>
        <sz val="10"/>
        <rFont val="Arial"/>
        <family val="0"/>
      </rPr>
      <t xml:space="preserve"> et à l'environnement rencontrés (mousses, température, etc..) </t>
    </r>
    <r>
      <rPr>
        <b/>
        <sz val="10"/>
        <rFont val="Arial"/>
        <family val="2"/>
      </rPr>
      <t>?</t>
    </r>
  </si>
  <si>
    <r>
      <t xml:space="preserve">Le </t>
    </r>
    <r>
      <rPr>
        <b/>
        <sz val="10"/>
        <rFont val="Arial"/>
        <family val="2"/>
      </rPr>
      <t>fonctionnement hydraulique</t>
    </r>
    <r>
      <rPr>
        <sz val="10"/>
        <rFont val="Arial"/>
        <family val="0"/>
      </rPr>
      <t xml:space="preserve"> de l'</t>
    </r>
    <r>
      <rPr>
        <b/>
        <sz val="10"/>
        <rFont val="Arial"/>
        <family val="2"/>
      </rPr>
      <t>organe de mesure</t>
    </r>
    <r>
      <rPr>
        <sz val="10"/>
        <rFont val="Arial"/>
        <family val="0"/>
      </rPr>
      <t xml:space="preserve">, en </t>
    </r>
    <r>
      <rPr>
        <b/>
        <sz val="10"/>
        <rFont val="Arial"/>
        <family val="2"/>
      </rPr>
      <t>amont</t>
    </r>
    <r>
      <rPr>
        <sz val="10"/>
        <rFont val="Arial"/>
        <family val="0"/>
      </rPr>
      <t xml:space="preserve"> et en </t>
    </r>
    <r>
      <rPr>
        <b/>
        <sz val="10"/>
        <rFont val="Arial"/>
        <family val="2"/>
      </rPr>
      <t>aval,</t>
    </r>
    <r>
      <rPr>
        <sz val="10"/>
        <rFont val="Arial"/>
        <family val="0"/>
      </rPr>
      <t xml:space="preserve"> est-il </t>
    </r>
    <r>
      <rPr>
        <b/>
        <sz val="10"/>
        <rFont val="Arial"/>
        <family val="2"/>
      </rPr>
      <t>satisfaisant ?</t>
    </r>
  </si>
  <si>
    <r>
      <t xml:space="preserve">Le </t>
    </r>
    <r>
      <rPr>
        <b/>
        <sz val="10"/>
        <rFont val="Arial"/>
        <family val="2"/>
      </rPr>
      <t>débitmètre</t>
    </r>
    <r>
      <rPr>
        <sz val="10"/>
        <rFont val="Arial"/>
        <family val="0"/>
      </rPr>
      <t xml:space="preserve"> est-il </t>
    </r>
    <r>
      <rPr>
        <b/>
        <sz val="10"/>
        <rFont val="Arial"/>
        <family val="2"/>
      </rPr>
      <t>installé conformément</t>
    </r>
    <r>
      <rPr>
        <sz val="10"/>
        <rFont val="Arial"/>
        <family val="0"/>
      </rPr>
      <t xml:space="preserve"> aux </t>
    </r>
    <r>
      <rPr>
        <b/>
        <sz val="10"/>
        <rFont val="Arial"/>
        <family val="2"/>
      </rPr>
      <t>normes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ou</t>
    </r>
    <r>
      <rPr>
        <sz val="10"/>
        <rFont val="Arial"/>
        <family val="0"/>
      </rPr>
      <t xml:space="preserve"> aux </t>
    </r>
    <r>
      <rPr>
        <b/>
        <sz val="10"/>
        <rFont val="Arial"/>
        <family val="2"/>
      </rPr>
      <t>prescriptions</t>
    </r>
    <r>
      <rPr>
        <sz val="10"/>
        <rFont val="Arial"/>
        <family val="0"/>
      </rPr>
      <t xml:space="preserve"> du </t>
    </r>
    <r>
      <rPr>
        <b/>
        <sz val="10"/>
        <rFont val="Arial"/>
        <family val="2"/>
      </rPr>
      <t xml:space="preserve">constructeur, </t>
    </r>
    <r>
      <rPr>
        <sz val="10"/>
        <rFont val="Arial"/>
        <family val="2"/>
      </rPr>
      <t xml:space="preserve">le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éventuel de la mesure s'effectue t-il </t>
    </r>
    <r>
      <rPr>
        <b/>
        <sz val="10"/>
        <rFont val="Arial"/>
        <family val="2"/>
      </rPr>
      <t>correctement</t>
    </r>
    <r>
      <rPr>
        <sz val="10"/>
        <rFont val="Arial"/>
        <family val="2"/>
      </rPr>
      <t xml:space="preserve"> ?</t>
    </r>
  </si>
  <si>
    <r>
      <t xml:space="preserve">Si une </t>
    </r>
    <r>
      <rPr>
        <b/>
        <sz val="10"/>
        <rFont val="Arial"/>
        <family val="2"/>
      </rPr>
      <t>mesure comparative est possible,</t>
    </r>
    <r>
      <rPr>
        <sz val="10"/>
        <rFont val="Arial"/>
        <family val="0"/>
      </rPr>
      <t xml:space="preserve"> l'écart sur au moins 2 heures, entre les résultats de mesures obtenus sur le point de mesure et de manière déportée d'une part, et par l'organisme de contrôle d'autre part,</t>
    </r>
    <r>
      <rPr>
        <b/>
        <sz val="10"/>
        <rFont val="Arial"/>
        <family val="2"/>
      </rPr>
      <t xml:space="preserve"> est il ≤ à 10% ?</t>
    </r>
  </si>
  <si>
    <t>CANET EN ROUSSILLON (66)</t>
  </si>
  <si>
    <t>CANNES - MANDELIEU (06)</t>
  </si>
  <si>
    <t>CARCASSONNE - SAINT JEAN (11)</t>
  </si>
  <si>
    <t>CHALON SUR SAONE (71)</t>
  </si>
  <si>
    <t>CHAMBERY (73)</t>
  </si>
  <si>
    <t>COLOMBIER FONTAINE (25)</t>
  </si>
  <si>
    <t>CORNEILLA DEL VERCOL (66)</t>
  </si>
  <si>
    <t>CREST (26)</t>
  </si>
  <si>
    <t>DIE (26)</t>
  </si>
  <si>
    <t>DIJON (21)</t>
  </si>
  <si>
    <t>DONZERE (26)</t>
  </si>
  <si>
    <t>DUNG (25)</t>
  </si>
  <si>
    <t>FITOU (11)</t>
  </si>
  <si>
    <t>FONTAINES SUR SAONE (69)</t>
  </si>
  <si>
    <t>FREJUS - REYRAN (83)</t>
  </si>
  <si>
    <t>GAP (04)</t>
  </si>
  <si>
    <t>GIVORS (69)</t>
  </si>
  <si>
    <t>GRANDFONTAINE (25)</t>
  </si>
  <si>
    <t>GRASSE - LA PAOUTE (06)</t>
  </si>
  <si>
    <t>GRENOBLE - AGGLOMERATION (38)</t>
  </si>
  <si>
    <t>GRIMAUD (83)</t>
  </si>
  <si>
    <t>HABERE POCHE (74)</t>
  </si>
  <si>
    <t>HYERES - L'ALMANARRE (83)</t>
  </si>
  <si>
    <t>IZERNORE (01)</t>
  </si>
  <si>
    <t>JOUGNE (25)</t>
  </si>
  <si>
    <t>LA CIOTAT (13)</t>
  </si>
  <si>
    <t>LA ROCHE DE GLUN (26)</t>
  </si>
  <si>
    <t>LE BARCARES (66)</t>
  </si>
  <si>
    <t>LE BOURG D'OISANS - HUEZ (38)</t>
  </si>
  <si>
    <t>LIVRON (26)</t>
  </si>
  <si>
    <t>LONS LE SAUNIER (39)</t>
  </si>
  <si>
    <t>LORIOL (26)</t>
  </si>
  <si>
    <t>LYON - PIERRE BENITE (69)</t>
  </si>
  <si>
    <t>MACON (70)</t>
  </si>
  <si>
    <t>MARIGNANE - LA PALUN (13)</t>
  </si>
  <si>
    <t>MARSEILLE boues (13)</t>
  </si>
  <si>
    <t>MARSEILLE eaux (13)</t>
  </si>
  <si>
    <t>MARTIGUES - PORT DE BOUC (13)</t>
  </si>
  <si>
    <t>MENTON (06)</t>
  </si>
  <si>
    <t>MEYZIEU (69)</t>
  </si>
  <si>
    <t>MONTELIMAR (26)</t>
  </si>
  <si>
    <t>MONTPELLIER (34)</t>
  </si>
  <si>
    <t>NARBONNE - VILLE (11)</t>
  </si>
  <si>
    <t>NICE (06)</t>
  </si>
  <si>
    <t>NIMES CENTRE (30)</t>
  </si>
  <si>
    <t>NIMES SUD-OUEST (30)</t>
  </si>
  <si>
    <t>NYONS (26)</t>
  </si>
  <si>
    <t>ORCHAMPS (39)</t>
  </si>
  <si>
    <t>Rejet usine 1</t>
  </si>
  <si>
    <t>PERPIGNAN (66)</t>
  </si>
  <si>
    <t>PEYRESTORTES (66)</t>
  </si>
  <si>
    <t>PEYRIAC DE MER (11)</t>
  </si>
  <si>
    <t>PIERRELATTE (26)</t>
  </si>
  <si>
    <t>PONTEILLA (66)</t>
  </si>
  <si>
    <t>SAINT MARTIN BELLEVILLE MENUIRES (73)</t>
  </si>
  <si>
    <t>SAINT MARTIN DE BELLEVILLE - BOURG (73)</t>
  </si>
  <si>
    <t>SAINT PAUL SUR ISERE (73)</t>
  </si>
  <si>
    <t>SAINT PIERRE D'ALBIGNY (73)</t>
  </si>
  <si>
    <t>SAINT REMY DE MAURIENNE (73)</t>
  </si>
  <si>
    <t>TIGNES LE LAC (73)</t>
  </si>
  <si>
    <t>TIGNES LES BREVIERES (73)</t>
  </si>
  <si>
    <t>VAL D'ISERE (73)</t>
  </si>
  <si>
    <t>VALLOIRE - CALYPSO (73)</t>
  </si>
  <si>
    <t>VILLARD SUR DORON BEAUFORTAIN (73)</t>
  </si>
  <si>
    <t>VILLAREMBERT LE CORBIER (73)</t>
  </si>
  <si>
    <t>YENNE (73)</t>
  </si>
  <si>
    <t>ABONDANCE GRANGE (74)</t>
  </si>
  <si>
    <t>ALBY SUR CHERAN SAINT SYLVESTRE (74)</t>
  </si>
  <si>
    <t>ALLONZIER LA CAILLE (74)</t>
  </si>
  <si>
    <t>AMANCY LA ROCHE SUR FORON (74)</t>
  </si>
  <si>
    <t>ARACHES LES CARROZ FLAINE (74)</t>
  </si>
  <si>
    <t>ARACHES LES RACINES (74)</t>
  </si>
  <si>
    <t>ARENTHON LA ROCHE SUR FORON (74)</t>
  </si>
  <si>
    <t>LA BALME DE SILLINGY (74)</t>
  </si>
  <si>
    <t>BOGEVE (74)</t>
  </si>
  <si>
    <t>BONNE SUR MENOGE CRANVES (74)</t>
  </si>
  <si>
    <t>BONNEVILLE (74)</t>
  </si>
  <si>
    <t>LA CHAPELLE D'ABONDANCE - CHATEL (74)</t>
  </si>
  <si>
    <t>COLLONGES SOUS SALEVE BOURG (74)</t>
  </si>
  <si>
    <t>DOUVAINE BAS CHABLAIS (74)</t>
  </si>
  <si>
    <t>FETERNES (74)</t>
  </si>
  <si>
    <t>LES HOUCHES SERVOZ (74)</t>
  </si>
  <si>
    <t>LES HOUCHES - CHAMONIX (74)</t>
  </si>
  <si>
    <t>CLUSES (74)</t>
  </si>
  <si>
    <t>MARLENS CHAMPS FROIDS (74)</t>
  </si>
  <si>
    <t>POISY LES POIRIERS (74)</t>
  </si>
  <si>
    <t>MIEUSSY (74)</t>
  </si>
  <si>
    <t>MORILLON SAMOENS VERCHAIX (74)</t>
  </si>
  <si>
    <t>MORZINE (74)</t>
  </si>
  <si>
    <t>NEYDENS (74)</t>
  </si>
  <si>
    <t>ONNION (74)</t>
  </si>
  <si>
    <t>PASSY - SAINT GERVAIS (74)</t>
  </si>
  <si>
    <t>PEILLONNEX THY (74)</t>
  </si>
  <si>
    <t>PRAZ SUR ARLY (74)</t>
  </si>
  <si>
    <t>REIGNIER - ESERY SCIENTRIER (74)</t>
  </si>
  <si>
    <t>SAINT JEAN D'AULPS (74)</t>
  </si>
  <si>
    <t>SAINT JEAN DE SIXT (74)</t>
  </si>
  <si>
    <t>SAINT JEOIRE EN FAUCIGNY (74)</t>
  </si>
  <si>
    <t>SAINT JULIEN EN GENEVOIS (74)</t>
  </si>
  <si>
    <t>SALLANCHES (74)</t>
  </si>
  <si>
    <t>TANINGES - CHEF LIEU (74)</t>
  </si>
  <si>
    <t>THONES (74)</t>
  </si>
  <si>
    <t>THONES VERNAIES (74)</t>
  </si>
  <si>
    <t>CALLAS (83)</t>
  </si>
  <si>
    <t>CAMPS LA SOURCE (83)</t>
  </si>
  <si>
    <t>BEAUSSET - LE CASTELLET (83)</t>
  </si>
  <si>
    <t>CAVALAIRE - LA CROIX VALMER (83)</t>
  </si>
  <si>
    <t>COGOLIN - FONT-MOURIER (83)</t>
  </si>
  <si>
    <t>FAYENCE - LES CLAUX (83)</t>
  </si>
  <si>
    <t>LAVANDOU - LE RAYOL CANADEL (83)</t>
  </si>
  <si>
    <t>LA LONDE LES MAURES - VALCROS (83)</t>
  </si>
  <si>
    <t>PLAN DE LA TOUR - PRES D'ICARD (83)</t>
  </si>
  <si>
    <t>RAMATUELLE - BONNE TERRASSE (83)</t>
  </si>
  <si>
    <t>ROCBARON - FORCALQUEIRET (83)</t>
  </si>
  <si>
    <t>ROQUEBRUNE - LA GAILLARDE (83)</t>
  </si>
  <si>
    <t>ROQUEBRUNE SUR ARGENS - BLAVET (83)</t>
  </si>
  <si>
    <t>ROQUEBRUNE SUR ARGENS- LE PLANET (83)</t>
  </si>
  <si>
    <t>LA ROQUEBRUSSANNE (83)</t>
  </si>
  <si>
    <t>SAINT RAPHAEL - AGAY (83)</t>
  </si>
  <si>
    <t>SAINT TROPEZ - LA CITADELLE (83)</t>
  </si>
  <si>
    <t>SEILLONS SOURCE D ARGENS (83)</t>
  </si>
  <si>
    <t>TOURRETTES (83)</t>
  </si>
  <si>
    <t>BOLLENE - L'ECLUSE (84)</t>
  </si>
  <si>
    <t>CAROMB (84)</t>
  </si>
  <si>
    <t>CAUMONT SUR DURANCE (84)</t>
  </si>
  <si>
    <t>CHATEAUNEUF DU PAPE (84)</t>
  </si>
  <si>
    <t>CUCURON (84)</t>
  </si>
  <si>
    <t>L'ISLE SUR SORGUES (84)</t>
  </si>
  <si>
    <t>JONQUERETTES - CHEF LIEU (84)</t>
  </si>
  <si>
    <t>LOURMARIN (84)</t>
  </si>
  <si>
    <t>MAZAN (84)</t>
  </si>
  <si>
    <t>MONDRAGON (84)</t>
  </si>
  <si>
    <t>ORANGE (84)</t>
  </si>
  <si>
    <t>ROBION (84)</t>
  </si>
  <si>
    <t>LE THOR (84)</t>
  </si>
  <si>
    <t>BEAUCOURT (90)</t>
  </si>
  <si>
    <t>BOUROGNE Z.I. (90)</t>
  </si>
  <si>
    <t>CHEVREMONT - PEROUSE (90)</t>
  </si>
  <si>
    <t>GIROMAGNY (90)</t>
  </si>
  <si>
    <t>DELLE - GRANDVILLARD (90)</t>
  </si>
  <si>
    <t>Ecarts entre Date Analyses/Réception</t>
  </si>
  <si>
    <t>MES</t>
  </si>
  <si>
    <t>NH4</t>
  </si>
  <si>
    <t>NO2</t>
  </si>
  <si>
    <t>NO3</t>
  </si>
  <si>
    <t>PT</t>
  </si>
  <si>
    <t>paramètres</t>
  </si>
  <si>
    <t>Dénomination des points d'autosurveillance</t>
  </si>
  <si>
    <t>ETAT COMPARATIF ANALYTIQUE</t>
  </si>
  <si>
    <t>Nk</t>
  </si>
  <si>
    <t>Cu</t>
  </si>
  <si>
    <t>Zn</t>
  </si>
  <si>
    <t>Ni</t>
  </si>
  <si>
    <t>Pb</t>
  </si>
  <si>
    <t>Hg</t>
  </si>
  <si>
    <t>AOX</t>
  </si>
  <si>
    <t>Conformité</t>
  </si>
  <si>
    <t>Seuil de comparaison</t>
  </si>
  <si>
    <t>DBO5 en mg/l de O2</t>
  </si>
  <si>
    <t>Ecart Maximum Toléré</t>
  </si>
  <si>
    <t>DCO en mg/l de O2</t>
  </si>
  <si>
    <t>MEST en mg/l</t>
  </si>
  <si>
    <t>NH4 en mg/l de NH4</t>
  </si>
  <si>
    <t>SEPTEME (38)</t>
  </si>
  <si>
    <t>SETE (34)</t>
  </si>
  <si>
    <t>ST LAURENT DU VAR (06)</t>
  </si>
  <si>
    <t>ST PIERRE DE CHARTREUSE (38)</t>
  </si>
  <si>
    <t>ST VICTOR DE CESSIEU (38)</t>
  </si>
  <si>
    <t>TAIN L'HERMITAGE (26)</t>
  </si>
  <si>
    <t>TARARE (69)</t>
  </si>
  <si>
    <t>TARGASSONNE (66)</t>
  </si>
  <si>
    <t>THONON (74)</t>
  </si>
  <si>
    <t>TOULON - EST (83)</t>
  </si>
  <si>
    <t>TOULON CAP - SICIE (83)</t>
  </si>
  <si>
    <t>TREVILLERS - THIEBOUHANS (25)</t>
  </si>
  <si>
    <t>VALENCE (26)</t>
  </si>
  <si>
    <t>ALUMINIUM PECHINEY (GARDANNE 13)</t>
  </si>
  <si>
    <t>AMIEL (TREBES 11)</t>
  </si>
  <si>
    <t>ATELIER D'OCCITANIE (NARBONNE 11)</t>
  </si>
  <si>
    <t>BAYER CROPSCIENCE (SOPHIA ANTIOPOLIS 06)</t>
  </si>
  <si>
    <t>BESSIERE (MEZE 34)</t>
  </si>
  <si>
    <t>BOIRON FAUGIER (DONZERE 26)</t>
  </si>
  <si>
    <t>BTMF (MARSEILLE 13)</t>
  </si>
  <si>
    <t>CDC CUSENIER (THUIR 66)</t>
  </si>
  <si>
    <t>COGEMA (PIERRELATTE 26)</t>
  </si>
  <si>
    <t>COMPAGNIE RODANIENNE (CASTILLON DU GARD 30)</t>
  </si>
  <si>
    <t>COMURHEX (PIERRELATTE 26)</t>
  </si>
  <si>
    <t>CONSERVERIE DU LANGUEDOC (CASTELNAUDARY 11)</t>
  </si>
  <si>
    <t>COOPERATIVE D'ABATTAGE DE BOURG (BOURG EN BRESSE 01)</t>
  </si>
  <si>
    <t>TEMPERATURE</t>
  </si>
  <si>
    <t>0934162001</t>
  </si>
  <si>
    <t>0973058003</t>
  </si>
  <si>
    <t>0983012001</t>
  </si>
  <si>
    <t>0907338003</t>
  </si>
  <si>
    <t>0939056001</t>
  </si>
  <si>
    <t>0971158003</t>
  </si>
  <si>
    <t>0934272001</t>
  </si>
  <si>
    <t>0984030002</t>
  </si>
  <si>
    <t>0984034002</t>
  </si>
  <si>
    <t>0938214001</t>
  </si>
  <si>
    <t>0966016001</t>
  </si>
  <si>
    <t>0971546100</t>
  </si>
  <si>
    <t>0930062002</t>
  </si>
  <si>
    <t>0913018002</t>
  </si>
  <si>
    <t>0974007001</t>
  </si>
  <si>
    <t>0934247004</t>
  </si>
  <si>
    <t>0930211002</t>
  </si>
  <si>
    <t>0907066002</t>
  </si>
  <si>
    <t>0974082001</t>
  </si>
  <si>
    <t>SAINT VALLIER DE THIEY (06)</t>
  </si>
  <si>
    <t>SOSPEL (06)</t>
  </si>
  <si>
    <t>TOURETTE SUR LOUP (06)</t>
  </si>
  <si>
    <t>LA TURBIE MONACO (06)</t>
  </si>
  <si>
    <t>VALBONNE - BOUILLIDES (06)</t>
  </si>
  <si>
    <t>VALDEBLORE (06)</t>
  </si>
  <si>
    <t>VALLAURIS (06)</t>
  </si>
  <si>
    <t>BEAUCHASTEL (07)</t>
  </si>
  <si>
    <t>BOURG SAINT ANDEOL (07)</t>
  </si>
  <si>
    <t>LE CHEYLARD (07)</t>
  </si>
  <si>
    <t>CORNAS (07)</t>
  </si>
  <si>
    <t>CRUAS (07)</t>
  </si>
  <si>
    <t>FELINES (07)</t>
  </si>
  <si>
    <t>GROSPIERRES (07)</t>
  </si>
  <si>
    <t>JOYEUSE (07)</t>
  </si>
  <si>
    <t>LA BEGUDE (07)</t>
  </si>
  <si>
    <t>LALOUVESC (07)</t>
  </si>
  <si>
    <t>LAMASTRE (07)</t>
  </si>
  <si>
    <t>LARGENTIERE (07)</t>
  </si>
  <si>
    <t>RUOMS (07)</t>
  </si>
  <si>
    <t>SAINT AGREVE (07)</t>
  </si>
  <si>
    <t>SAINT CYR (07)</t>
  </si>
  <si>
    <t>SAINT GEORGES LES BAINS (07)</t>
  </si>
  <si>
    <t>SAINT PRIVAT (07)</t>
  </si>
  <si>
    <t>SAINT SAUVEUR DE MONTAGUT (07)</t>
  </si>
  <si>
    <t>SALAVAS (07)</t>
  </si>
  <si>
    <t>SOYONS (07)</t>
  </si>
  <si>
    <t>VALLON PONT D'ARC (07)</t>
  </si>
  <si>
    <t>VALS LES BAINS (07)</t>
  </si>
  <si>
    <t>LES VANS (07)</t>
  </si>
  <si>
    <t>VERNOSC LES ANNONAY (07)</t>
  </si>
  <si>
    <t>VERNOUX EN VIVARAIS (07)</t>
  </si>
  <si>
    <t>ARGELIERS (11)</t>
  </si>
  <si>
    <t>BIZANET (11)</t>
  </si>
  <si>
    <t>BRAM (11)</t>
  </si>
  <si>
    <t>CANET D'AUDE (11)</t>
  </si>
  <si>
    <t>CAPENDU MARSEILLETTE (11)</t>
  </si>
  <si>
    <t>CAUNES-MINERVOIS (11)</t>
  </si>
  <si>
    <t>COUIZA - MONTAZEL (11)</t>
  </si>
  <si>
    <t>COURSAN (11)</t>
  </si>
  <si>
    <t>CUXAC - CABARDES (11)</t>
  </si>
  <si>
    <t>CUXAC D'AUDE (11)</t>
  </si>
  <si>
    <t>ESPERAZA (11)</t>
  </si>
  <si>
    <t>GRUISSAN (11)</t>
  </si>
  <si>
    <t>LA PALME (11)</t>
  </si>
  <si>
    <t>LEUCATE PORT (11)</t>
  </si>
  <si>
    <t>LEUCATE - VILLAGE (11)</t>
  </si>
  <si>
    <t>LA FRANQUI (11)</t>
  </si>
  <si>
    <t>LEZIGNAN CORBIERES (11)</t>
  </si>
  <si>
    <t>LIMOUX (11)</t>
  </si>
  <si>
    <t>MIREPEISSET (11)</t>
  </si>
  <si>
    <t>MONTREAL (11)</t>
  </si>
  <si>
    <t>MOUSSAN (11)</t>
  </si>
  <si>
    <t>NARBONNE - PLAGE (11)</t>
  </si>
  <si>
    <t>PORT LA NOUVELLE (11)</t>
  </si>
  <si>
    <t>OUVEILLAN (11)</t>
  </si>
  <si>
    <t>QUILLAN - CHEF LIEU (11)</t>
  </si>
  <si>
    <t>RENNES LES BAINS (11)</t>
  </si>
  <si>
    <t>RIEUX MINERVOIS (11)</t>
  </si>
  <si>
    <t>SIGEAN (11)</t>
  </si>
  <si>
    <t>TREBES (11)</t>
  </si>
  <si>
    <t>TUCHAN (11)</t>
  </si>
  <si>
    <t>VILLEGAILHENC (11)</t>
  </si>
  <si>
    <t>VILLEMOUSTAUSSOU (11)</t>
  </si>
  <si>
    <t>BERRE L'ETANG - CHEF LIEU (13)</t>
  </si>
  <si>
    <t>BOUC BEL AIR (13)</t>
  </si>
  <si>
    <t>CABANNES (13)</t>
  </si>
  <si>
    <t>CABRIES (13)</t>
  </si>
  <si>
    <t>CASSIS (13)</t>
  </si>
  <si>
    <t>CORNU SA (FONTAIN 25)</t>
  </si>
  <si>
    <t>DELICHIPS (AUBAGNE 13)</t>
  </si>
  <si>
    <t>13942</t>
  </si>
  <si>
    <t>EDF CNPE DU TRICASTIN (ST PAUL LES 3 CHATEAUX 26)</t>
  </si>
  <si>
    <t>EUROPAGRO (VALENCE 26)</t>
  </si>
  <si>
    <t>FRUIVAL (PORTES LES VALENCE 26)</t>
  </si>
  <si>
    <t>GATEFOSSE (ST PRIEST 69)</t>
  </si>
  <si>
    <t>HEINEKEN (MARSEILLE 13)</t>
  </si>
  <si>
    <t>JEAN RIEUX (BIZE MINERVOIS 11)</t>
  </si>
  <si>
    <t>JULIEN MACK (COUCHEY 21)</t>
  </si>
  <si>
    <t>LA BRESSE (MEZERIAT 01)</t>
  </si>
  <si>
    <t>LABO ET SERVICES KODAK (VITROLLES 13)</t>
  </si>
  <si>
    <t>LEGRE MANTE (MARSEILLE 13)</t>
  </si>
  <si>
    <t>LOR (PERPIGNAN 66)</t>
  </si>
  <si>
    <t>LUSTUCRU (LORETTE 42)</t>
  </si>
  <si>
    <t>MAJ ELIS RIVIERA (LE BROC 06)</t>
  </si>
  <si>
    <t>NOBLITEX (COURS LA VILLE 69)</t>
  </si>
  <si>
    <t>PANZANI WS (MARSEILLE 13)</t>
  </si>
  <si>
    <t>PAPETERIES DE CRAN (CRAN GEVRIER 74)</t>
  </si>
  <si>
    <t>PAPETERIES MOULIN VIEUX (PONTCHARA 38)</t>
  </si>
  <si>
    <t>PEPINO (TARARE 69)</t>
  </si>
  <si>
    <t>PLANCHE (CASTELNAU LE LEZ 34)</t>
  </si>
  <si>
    <t>ROUTIN (LA MOTTE SERVOLEX 73)</t>
  </si>
  <si>
    <t>S.I.E.G.L (LE GRAND LEMPS 38)</t>
  </si>
  <si>
    <t>SAFR XERTIGNY (XERTIGNY 88)</t>
  </si>
  <si>
    <t>SALADE MINUTE (GENAS 69)</t>
  </si>
  <si>
    <t>SCA DISTILLATION LA CAVALE (LIMOUX 11)</t>
  </si>
  <si>
    <t>SEPR (LE PONTET 84)</t>
  </si>
  <si>
    <t>SIRA (CHASSE S/RHONE 38)</t>
  </si>
  <si>
    <t>VALFOND DELLE (DELLE 90)</t>
  </si>
  <si>
    <t>Sortie intermédiaire</t>
  </si>
  <si>
    <t>By-pass biologique Fil. 1</t>
  </si>
  <si>
    <t>Intervenants</t>
  </si>
  <si>
    <t>APAVE SUD &amp; SEM MI</t>
  </si>
  <si>
    <t>LSEH &amp; LSEH MI</t>
  </si>
  <si>
    <t>Numéro Ouvrage</t>
  </si>
  <si>
    <t>Sortie prétraitement</t>
  </si>
  <si>
    <t>Type Point</t>
  </si>
  <si>
    <t>Entrée tampon</t>
  </si>
  <si>
    <t>Sortie tampon</t>
  </si>
  <si>
    <t>Eau alimentation</t>
  </si>
  <si>
    <t>Boues aérées</t>
  </si>
  <si>
    <t>Boues déshydratées</t>
  </si>
  <si>
    <t>67383</t>
  </si>
  <si>
    <t>67382</t>
  </si>
  <si>
    <t>27188</t>
  </si>
  <si>
    <t>16103D</t>
  </si>
  <si>
    <r>
      <t xml:space="preserve">Si une </t>
    </r>
    <r>
      <rPr>
        <b/>
        <sz val="10"/>
        <rFont val="Arial"/>
        <family val="2"/>
      </rPr>
      <t>mesure comparative est impossible</t>
    </r>
    <r>
      <rPr>
        <sz val="10"/>
        <rFont val="Arial"/>
        <family val="0"/>
      </rPr>
      <t xml:space="preserve"> et qu'un </t>
    </r>
    <r>
      <rPr>
        <b/>
        <sz val="10"/>
        <rFont val="Arial"/>
        <family val="2"/>
      </rPr>
      <t>bilan eau</t>
    </r>
    <r>
      <rPr>
        <sz val="10"/>
        <rFont val="Arial"/>
        <family val="0"/>
      </rPr>
      <t xml:space="preserve"> (entrée  - sortie  ou autre) </t>
    </r>
    <r>
      <rPr>
        <b/>
        <sz val="10"/>
        <rFont val="Arial"/>
        <family val="2"/>
      </rPr>
      <t>peut-être établi</t>
    </r>
    <r>
      <rPr>
        <sz val="10"/>
        <rFont val="Arial"/>
        <family val="0"/>
      </rPr>
      <t xml:space="preserve">, est-il </t>
    </r>
    <r>
      <rPr>
        <b/>
        <sz val="10"/>
        <rFont val="Arial"/>
        <family val="2"/>
      </rPr>
      <t>cohérent ?</t>
    </r>
  </si>
  <si>
    <r>
      <t>L'écart</t>
    </r>
    <r>
      <rPr>
        <sz val="10"/>
        <rFont val="Arial"/>
        <family val="0"/>
      </rPr>
      <t xml:space="preserve"> entre le </t>
    </r>
    <r>
      <rPr>
        <b/>
        <sz val="10"/>
        <rFont val="Arial"/>
        <family val="2"/>
      </rPr>
      <t>volume théorique</t>
    </r>
    <r>
      <rPr>
        <sz val="10"/>
        <rFont val="Arial"/>
        <family val="0"/>
      </rPr>
      <t xml:space="preserve"> et le </t>
    </r>
    <r>
      <rPr>
        <b/>
        <sz val="10"/>
        <rFont val="Arial"/>
        <family val="2"/>
      </rPr>
      <t>volume prélevé</t>
    </r>
    <r>
      <rPr>
        <sz val="10"/>
        <rFont val="Arial"/>
        <family val="0"/>
      </rPr>
      <t xml:space="preserve"> (sur au moins </t>
    </r>
    <r>
      <rPr>
        <b/>
        <sz val="10"/>
        <rFont val="Arial"/>
        <family val="2"/>
      </rPr>
      <t>2 heures</t>
    </r>
    <r>
      <rPr>
        <sz val="10"/>
        <rFont val="Arial"/>
        <family val="0"/>
      </rPr>
      <t xml:space="preserve"> ) est-il </t>
    </r>
    <r>
      <rPr>
        <b/>
        <sz val="10"/>
        <rFont val="Arial"/>
        <family val="2"/>
      </rPr>
      <t>≤ à 10% ?</t>
    </r>
  </si>
  <si>
    <t>Station
ou Etabliss</t>
  </si>
  <si>
    <t>MEST</t>
  </si>
  <si>
    <t>Ecart (%)</t>
  </si>
  <si>
    <t>Labo
 de contrôle</t>
  </si>
  <si>
    <t>NGL en mg/l de N</t>
  </si>
  <si>
    <t>NK en mg/l de N</t>
  </si>
  <si>
    <t>SC NGL</t>
  </si>
  <si>
    <t>EMT NGL faible</t>
  </si>
  <si>
    <t>EMT NGL forte</t>
  </si>
  <si>
    <r>
      <t xml:space="preserve">Conditions de calcul des écarts analytiques :
</t>
    </r>
    <r>
      <rPr>
        <sz val="10"/>
        <rFont val="Arial"/>
        <family val="2"/>
      </rPr>
      <t xml:space="preserve">3 situations sont considérées :
1 -Les deux résultats sont en dessus du seuil de comparaison, le calcul de l'écart analytique est effectué.
2- Un des deux résultats est en dessous du seuil de comparaison, mais la moyenne au dessus, le calcul de l'écart analytique est effectué.
3- La moyenne est en dessous du seuil de comparaison, mais la valeur de la station au dessus, le calcul de l'écart analytique est effectué.
Ou pour faire très simple si </t>
    </r>
    <r>
      <rPr>
        <b/>
        <sz val="12"/>
        <rFont val="Arial"/>
        <family val="2"/>
      </rPr>
      <t>a</t>
    </r>
    <r>
      <rPr>
        <sz val="10"/>
        <rFont val="Arial"/>
        <family val="2"/>
      </rPr>
      <t xml:space="preserve"> ou </t>
    </r>
    <r>
      <rPr>
        <b/>
        <sz val="12"/>
        <rFont val="Arial"/>
        <family val="2"/>
      </rPr>
      <t>c</t>
    </r>
    <r>
      <rPr>
        <sz val="10"/>
        <rFont val="Arial"/>
        <family val="2"/>
      </rPr>
      <t xml:space="preserve"> &gt; seuil de comparaison alors faire le calcul.</t>
    </r>
    <r>
      <rPr>
        <b/>
        <sz val="10"/>
        <rFont val="Arial"/>
        <family val="2"/>
      </rPr>
      <t xml:space="preserve">
</t>
    </r>
  </si>
  <si>
    <r>
      <t xml:space="preserve">Soit </t>
    </r>
    <r>
      <rPr>
        <b/>
        <sz val="12"/>
        <rFont val="Arial"/>
        <family val="2"/>
      </rPr>
      <t>c</t>
    </r>
    <r>
      <rPr>
        <b/>
        <sz val="10"/>
        <rFont val="Arial"/>
        <family val="2"/>
      </rPr>
      <t xml:space="preserve">=(a+b)/2 la moyenne </t>
    </r>
    <r>
      <rPr>
        <sz val="10"/>
        <rFont val="Arial"/>
        <family val="2"/>
      </rPr>
      <t>arithmétique des 2 mesures,</t>
    </r>
  </si>
  <si>
    <r>
      <t>Soit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b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le résultat de la mesure produit par l'organisme ou le laboratoire de contrôle,</t>
    </r>
  </si>
  <si>
    <r>
      <t>Soit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a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le résultat de la mesure produit par la station ou l'établissement</t>
    </r>
  </si>
  <si>
    <t>Méthode de calcul des écarts (mesure des débits, résultats d'analyses) :</t>
  </si>
  <si>
    <t>Déversoir</t>
  </si>
  <si>
    <t>By-pass</t>
  </si>
  <si>
    <t>Rejet général</t>
  </si>
  <si>
    <t>Sortie biologique</t>
  </si>
  <si>
    <t>Sortie physico</t>
  </si>
  <si>
    <t>Eaux refroidi-ssement</t>
  </si>
  <si>
    <t>NK (N)</t>
  </si>
  <si>
    <t>NO2 (NO2)</t>
  </si>
  <si>
    <t>NO3 (NO3)</t>
  </si>
  <si>
    <t>By-pass biologique Fil. 2</t>
  </si>
  <si>
    <t>Sortie biologique 1</t>
  </si>
  <si>
    <t>Sortie biologique 2</t>
  </si>
  <si>
    <t>BASTIA - NORD (2B)</t>
  </si>
  <si>
    <t>Rejet Boiron</t>
  </si>
  <si>
    <t>Rejet Faugier</t>
  </si>
  <si>
    <t>0911115001</t>
  </si>
  <si>
    <t>0934155001</t>
  </si>
  <si>
    <t>0973241002</t>
  </si>
  <si>
    <t>0905050001</t>
  </si>
  <si>
    <t>0901109001</t>
  </si>
  <si>
    <t>0907268001</t>
  </si>
  <si>
    <t>0907337001</t>
  </si>
  <si>
    <t>0920042001</t>
  </si>
  <si>
    <t>0911012002</t>
  </si>
  <si>
    <t>0925429001</t>
  </si>
  <si>
    <t>0970472001</t>
  </si>
  <si>
    <t>0983033001</t>
  </si>
  <si>
    <t>0974183001</t>
  </si>
  <si>
    <t>0939435001</t>
  </si>
  <si>
    <t>0905072001</t>
  </si>
  <si>
    <t>0906106002</t>
  </si>
  <si>
    <t>0974205001</t>
  </si>
  <si>
    <t>0934119001</t>
  </si>
  <si>
    <t>0970240001</t>
  </si>
  <si>
    <t>0930168001</t>
  </si>
  <si>
    <t>0904173001</t>
  </si>
  <si>
    <t>0973242001</t>
  </si>
  <si>
    <t>0906073001</t>
  </si>
  <si>
    <t>0926307001</t>
  </si>
  <si>
    <t>0907128001</t>
  </si>
  <si>
    <t>0974286001</t>
  </si>
  <si>
    <t>0925609001</t>
  </si>
  <si>
    <t>0939101001</t>
  </si>
  <si>
    <t>0926215001</t>
  </si>
  <si>
    <t>0970292001</t>
  </si>
  <si>
    <t>0926074002</t>
  </si>
  <si>
    <t>0904160001</t>
  </si>
  <si>
    <t>0939426001</t>
  </si>
  <si>
    <t>0911067001</t>
  </si>
  <si>
    <t>0907227002</t>
  </si>
  <si>
    <t>0939370001</t>
  </si>
  <si>
    <t>0934311001</t>
  </si>
  <si>
    <t>0926086001</t>
  </si>
  <si>
    <t>0973231001</t>
  </si>
  <si>
    <t>0974143001</t>
  </si>
  <si>
    <t>0934092001</t>
  </si>
  <si>
    <t>0911310002</t>
  </si>
  <si>
    <t>0905093001</t>
  </si>
  <si>
    <t>0905164001</t>
  </si>
  <si>
    <t>0984139001</t>
  </si>
  <si>
    <t>0930339001</t>
  </si>
  <si>
    <t>0983136002</t>
  </si>
  <si>
    <t>0913072001</t>
  </si>
  <si>
    <t>0971556001</t>
  </si>
  <si>
    <t>0966150001</t>
  </si>
  <si>
    <t>0973268001</t>
  </si>
  <si>
    <t>0970267002</t>
  </si>
  <si>
    <t>0920142002</t>
  </si>
  <si>
    <t>0906016002</t>
  </si>
  <si>
    <t>0904025001</t>
  </si>
  <si>
    <t>0905007001</t>
  </si>
  <si>
    <t>0966004001</t>
  </si>
  <si>
    <t>0906136001</t>
  </si>
  <si>
    <t>0904203002</t>
  </si>
  <si>
    <t>0973068001</t>
  </si>
  <si>
    <t>0971210001</t>
  </si>
  <si>
    <t>0970177001</t>
  </si>
  <si>
    <t>0906130001</t>
  </si>
  <si>
    <t>0938139008</t>
  </si>
  <si>
    <t>0906103001</t>
  </si>
  <si>
    <t>0920212001</t>
  </si>
  <si>
    <t>0920092001</t>
  </si>
  <si>
    <t>0920121001</t>
  </si>
  <si>
    <t>0911301801</t>
  </si>
  <si>
    <t>0920249001</t>
  </si>
  <si>
    <t>0974058001</t>
  </si>
  <si>
    <t>0920065001</t>
  </si>
  <si>
    <t>0920090002</t>
  </si>
  <si>
    <t>0930263001</t>
  </si>
  <si>
    <t>0920096001</t>
  </si>
  <si>
    <t>0920143002</t>
  </si>
  <si>
    <t>0920189002</t>
  </si>
  <si>
    <t>0920198001</t>
  </si>
  <si>
    <t>0911379001</t>
  </si>
  <si>
    <t>0913084001</t>
  </si>
  <si>
    <t>0920034002</t>
  </si>
  <si>
    <t>0920150002</t>
  </si>
  <si>
    <t>0920272001</t>
  </si>
  <si>
    <t>0926063001</t>
  </si>
  <si>
    <t>0913036002</t>
  </si>
  <si>
    <t>0969006001</t>
  </si>
  <si>
    <t>0904205001</t>
  </si>
  <si>
    <t>0966154001</t>
  </si>
  <si>
    <t>0983100001</t>
  </si>
  <si>
    <t>0904143001</t>
  </si>
  <si>
    <t>0905002001</t>
  </si>
  <si>
    <t>0906057001</t>
  </si>
  <si>
    <t>0934289001</t>
  </si>
  <si>
    <t>0904244001</t>
  </si>
  <si>
    <t>0913080001</t>
  </si>
  <si>
    <t>0934019003</t>
  </si>
  <si>
    <t>0925315001</t>
  </si>
  <si>
    <t>0934226001</t>
  </si>
  <si>
    <t>0934038002</t>
  </si>
  <si>
    <t>0904197001</t>
  </si>
  <si>
    <t>0913024002</t>
  </si>
  <si>
    <t>0913053001</t>
  </si>
  <si>
    <t>0983122001</t>
  </si>
  <si>
    <t>0990058002</t>
  </si>
  <si>
    <t>0925326001</t>
  </si>
  <si>
    <t>0934135002</t>
  </si>
  <si>
    <t>0952197001</t>
  </si>
  <si>
    <t>0904018001</t>
  </si>
  <si>
    <t>0905166001</t>
  </si>
  <si>
    <t>0906127001</t>
  </si>
  <si>
    <t>0911049001</t>
  </si>
  <si>
    <t>0911258001</t>
  </si>
  <si>
    <t>0920087001</t>
  </si>
  <si>
    <t>0920169002</t>
  </si>
  <si>
    <t>0966178001</t>
  </si>
  <si>
    <t>0984091001</t>
  </si>
  <si>
    <t>0920272003</t>
  </si>
  <si>
    <t>0926170001</t>
  </si>
  <si>
    <t>0934165002</t>
  </si>
  <si>
    <t>0920047001</t>
  </si>
  <si>
    <t>0926301001</t>
  </si>
  <si>
    <t>0934051002</t>
  </si>
  <si>
    <t>0939441001</t>
  </si>
  <si>
    <t>0970334001</t>
  </si>
  <si>
    <t>0904126001</t>
  </si>
  <si>
    <t>0904145001</t>
  </si>
  <si>
    <t>0904197002</t>
  </si>
  <si>
    <t>0911202003</t>
  </si>
  <si>
    <t>0911401001</t>
  </si>
  <si>
    <t>0913067001</t>
  </si>
  <si>
    <t>0934281001</t>
  </si>
  <si>
    <t>0938395001</t>
  </si>
  <si>
    <t>0971584001</t>
  </si>
  <si>
    <t>0930351001</t>
  </si>
  <si>
    <t>0905085001</t>
  </si>
  <si>
    <t>0966024002</t>
  </si>
  <si>
    <t>0938249001</t>
  </si>
  <si>
    <t>0920311001</t>
  </si>
  <si>
    <t>0966222001</t>
  </si>
  <si>
    <t>0974280001</t>
  </si>
  <si>
    <t>0904049802</t>
  </si>
  <si>
    <t>0934129002</t>
  </si>
  <si>
    <t>0983072001</t>
  </si>
  <si>
    <t>0966189002</t>
  </si>
  <si>
    <t>0966188001</t>
  </si>
  <si>
    <t>0983071002</t>
  </si>
  <si>
    <t>0966227001</t>
  </si>
  <si>
    <t>0920269001</t>
  </si>
  <si>
    <t>0934114001</t>
  </si>
  <si>
    <t>0966108002</t>
  </si>
  <si>
    <t>0913087002</t>
  </si>
  <si>
    <t>0904088002</t>
  </si>
  <si>
    <t>0906010002</t>
  </si>
  <si>
    <t>0983127002</t>
  </si>
  <si>
    <t>0913048001</t>
  </si>
  <si>
    <t>0934129001</t>
  </si>
  <si>
    <t>0966015001</t>
  </si>
  <si>
    <t>0934166002</t>
  </si>
  <si>
    <t>0913026001</t>
  </si>
  <si>
    <t>0966230001</t>
  </si>
  <si>
    <t>0966224001</t>
  </si>
  <si>
    <t>0969114001</t>
  </si>
  <si>
    <t>0966096002</t>
  </si>
  <si>
    <t>0966174001</t>
  </si>
  <si>
    <t>0984078001</t>
  </si>
  <si>
    <t>Existe-t-il un système qualité performant ?</t>
  </si>
  <si>
    <t>ALLEGRE LES FUMADES (30)</t>
  </si>
  <si>
    <t>ANDUZE (30)</t>
  </si>
  <si>
    <t>ARAMON (30)</t>
  </si>
  <si>
    <t>BARJAC (30)</t>
  </si>
  <si>
    <t>BEAUCAIRE (30)</t>
  </si>
  <si>
    <t>BEAUVOISIN GENERAC (30)</t>
  </si>
  <si>
    <t>BELLEGARDE (30)</t>
  </si>
  <si>
    <t>BOUILLARGUES (30)</t>
  </si>
  <si>
    <t>LE CAILAR (30)</t>
  </si>
  <si>
    <t>CAISSARGUES (30)</t>
  </si>
  <si>
    <t>LA CALMETTE (30)</t>
  </si>
  <si>
    <t>CAVEIRAC (30)</t>
  </si>
  <si>
    <t>CENDRAS L'ABBAYE (30)</t>
  </si>
  <si>
    <t>CLARENSAC (30)</t>
  </si>
  <si>
    <t>CODOGNAN (30)</t>
  </si>
  <si>
    <t>CONNAUX (30)</t>
  </si>
  <si>
    <t>CORNILLON (30)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</si>
</sst>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#0"/>
    <numFmt numFmtId="174" formatCode="0#"/>
    <numFmt numFmtId="175" formatCode="#"/>
    <numFmt numFmtId="176" formatCode="\+\-0%"/>
    <numFmt numFmtId="177" formatCode="yyyy"/>
    <numFmt numFmtId="178" formatCode="dddd\-dd\-mmm"/>
    <numFmt numFmtId="179" formatCode="\+\-0.0"/>
    <numFmt numFmtId="180" formatCode="\+\-0.00"/>
    <numFmt numFmtId="181" formatCode="00"/>
    <numFmt numFmtId="182" formatCode="0.0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ddd\ dd\-mmm\-yy"/>
    <numFmt numFmtId="188" formatCode="dddd\ dd\ mmm\ yyyy"/>
    <numFmt numFmtId="189" formatCode="&quot;Vrai&quot;;&quot;Vrai&quot;;&quot;Faux&quot;"/>
    <numFmt numFmtId="190" formatCode="&quot;Actif&quot;;&quot;Actif&quot;;&quot;Inactif&quot;"/>
    <numFmt numFmtId="191" formatCode="[$-40C]dddd\ d\ mmmm\ yyyy"/>
    <numFmt numFmtId="192" formatCode="hh&quot;h&quot;:mm"/>
    <numFmt numFmtId="193" formatCode="dddd\ mm/yy\ &quot;à&quot;\ hh&quot;h&quot;mm"/>
    <numFmt numFmtId="194" formatCode="dddd\ dd/mm\ &quot;à&quot;\ hh&quot;h&quot;mm"/>
    <numFmt numFmtId="195" formatCode="hh&quot;h&quot;mm"/>
    <numFmt numFmtId="196" formatCode="#,##0;\-#,##0"/>
    <numFmt numFmtId="197" formatCode="#,##0.0"/>
    <numFmt numFmtId="198" formatCode="#,##0&quot;  F&quot;"/>
    <numFmt numFmtId="199" formatCode="#,##0.000"/>
    <numFmt numFmtId="200" formatCode="0&quot;  F&quot;"/>
    <numFmt numFmtId="201" formatCode="0.000"/>
    <numFmt numFmtId="202" formatCode="[$-F800]dddd\,\ mmmm\ dd\,\ yyyy"/>
    <numFmt numFmtId="203" formatCode="mmm\-yyyy"/>
    <numFmt numFmtId="204" formatCode="*0_ &quot;NQ&quot;"/>
    <numFmt numFmtId="205" formatCode="*0*_\ &quot;NQ&quot;"/>
    <numFmt numFmtId="206" formatCode="[&gt;0]General;_ &quot;NQ&quot;"/>
    <numFmt numFmtId="207" formatCode="[&gt;0]General;_ &quot;NT&quot;"/>
    <numFmt numFmtId="208" formatCode="[&gt;0]##0.#;_ &quot;NQ&quot;"/>
    <numFmt numFmtId="209" formatCode="[&gt;0]##0.0;_ &quot;NQ&quot;"/>
    <numFmt numFmtId="210" formatCode="[&lt;1]hh&quot;h&quot;mm;\ d&quot; j&quot;\ &quot;et&quot;\ hh&quot;h&quot;mm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7"/>
      <color indexed="12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Arial"/>
      <family val="0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 Narrow"/>
      <family val="2"/>
    </font>
    <font>
      <b/>
      <i/>
      <sz val="10"/>
      <color indexed="16"/>
      <name val="Arial"/>
      <family val="2"/>
    </font>
    <font>
      <b/>
      <i/>
      <sz val="12"/>
      <color indexed="9"/>
      <name val="Arial"/>
      <family val="2"/>
    </font>
    <font>
      <b/>
      <i/>
      <sz val="14"/>
      <name val="Arial"/>
      <family val="2"/>
    </font>
    <font>
      <b/>
      <sz val="12"/>
      <name val="Wingdings"/>
      <family val="0"/>
    </font>
    <font>
      <b/>
      <sz val="10"/>
      <name val="Wingdings"/>
      <family val="0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1"/>
      <color indexed="9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0"/>
    </font>
    <font>
      <b/>
      <i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dotted">
        <color indexed="8"/>
      </right>
      <top style="thin"/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/>
      <right style="thin"/>
      <top style="thin"/>
      <bottom>
        <color indexed="63"/>
      </bottom>
    </border>
    <border>
      <left style="dotted">
        <color indexed="8"/>
      </left>
      <right style="medium"/>
      <top style="thin"/>
      <bottom style="dotted">
        <color indexed="8"/>
      </bottom>
    </border>
    <border>
      <left style="dotted">
        <color indexed="8"/>
      </left>
      <right style="medium"/>
      <top style="dotted">
        <color indexed="8"/>
      </top>
      <bottom style="dotted">
        <color indexed="8"/>
      </bottom>
    </border>
    <border>
      <left style="dotted">
        <color indexed="8"/>
      </left>
      <right style="medium"/>
      <top style="dotted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1" fillId="2" borderId="0" xfId="0" applyFont="1" applyFill="1" applyAlignment="1">
      <alignment/>
    </xf>
    <xf numFmtId="16" fontId="12" fillId="2" borderId="0" xfId="0" applyNumberFormat="1" applyFont="1" applyFill="1" applyAlignment="1">
      <alignment horizontal="right"/>
    </xf>
    <xf numFmtId="0" fontId="9" fillId="3" borderId="1" xfId="0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/>
    </xf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0" fillId="4" borderId="9" xfId="0" applyFill="1" applyBorder="1" applyAlignment="1">
      <alignment/>
    </xf>
    <xf numFmtId="0" fontId="11" fillId="4" borderId="9" xfId="0" applyFont="1" applyFill="1" applyBorder="1" applyAlignment="1">
      <alignment horizontal="right"/>
    </xf>
    <xf numFmtId="0" fontId="14" fillId="3" borderId="10" xfId="0" applyFont="1" applyFill="1" applyBorder="1" applyAlignment="1" applyProtection="1">
      <alignment horizontal="left"/>
      <protection locked="0"/>
    </xf>
    <xf numFmtId="0" fontId="14" fillId="3" borderId="11" xfId="0" applyFont="1" applyFill="1" applyBorder="1" applyAlignment="1" applyProtection="1">
      <alignment horizontal="left"/>
      <protection locked="0"/>
    </xf>
    <xf numFmtId="0" fontId="15" fillId="3" borderId="12" xfId="0" applyFont="1" applyFill="1" applyBorder="1" applyAlignment="1" applyProtection="1">
      <alignment horizontal="left"/>
      <protection locked="0"/>
    </xf>
    <xf numFmtId="0" fontId="15" fillId="3" borderId="13" xfId="0" applyFont="1" applyFill="1" applyBorder="1" applyAlignment="1" applyProtection="1">
      <alignment horizontal="left"/>
      <protection locked="0"/>
    </xf>
    <xf numFmtId="0" fontId="9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9" fontId="0" fillId="0" borderId="8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9" fontId="0" fillId="0" borderId="17" xfId="0" applyNumberFormat="1" applyBorder="1" applyAlignment="1">
      <alignment/>
    </xf>
    <xf numFmtId="0" fontId="15" fillId="0" borderId="3" xfId="0" applyNumberFormat="1" applyFont="1" applyBorder="1" applyAlignment="1" applyProtection="1">
      <alignment/>
      <protection hidden="1" locked="0"/>
    </xf>
    <xf numFmtId="10" fontId="9" fillId="5" borderId="18" xfId="0" applyNumberFormat="1" applyFont="1" applyFill="1" applyBorder="1" applyAlignment="1" applyProtection="1">
      <alignment/>
      <protection hidden="1"/>
    </xf>
    <xf numFmtId="0" fontId="14" fillId="3" borderId="19" xfId="0" applyFont="1" applyFill="1" applyBorder="1" applyAlignment="1" applyProtection="1">
      <alignment horizontal="left"/>
      <protection hidden="1" locked="0"/>
    </xf>
    <xf numFmtId="0" fontId="15" fillId="3" borderId="20" xfId="0" applyFont="1" applyFill="1" applyBorder="1" applyAlignment="1" applyProtection="1">
      <alignment horizontal="left"/>
      <protection hidden="1" locked="0"/>
    </xf>
    <xf numFmtId="0" fontId="10" fillId="0" borderId="7" xfId="0" applyFont="1" applyFill="1" applyBorder="1" applyAlignment="1" applyProtection="1">
      <alignment horizontal="center"/>
      <protection hidden="1" locked="0"/>
    </xf>
    <xf numFmtId="10" fontId="9" fillId="3" borderId="3" xfId="0" applyNumberFormat="1" applyFont="1" applyFill="1" applyBorder="1" applyAlignment="1" applyProtection="1">
      <alignment horizontal="center"/>
      <protection hidden="1"/>
    </xf>
    <xf numFmtId="0" fontId="22" fillId="3" borderId="21" xfId="21" applyFont="1" applyFill="1" applyBorder="1" applyAlignment="1">
      <alignment horizontal="center"/>
      <protection/>
    </xf>
    <xf numFmtId="17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22" fillId="3" borderId="21" xfId="21" applyNumberFormat="1" applyFont="1" applyFill="1" applyBorder="1" applyAlignment="1">
      <alignment horizontal="center"/>
      <protection/>
    </xf>
    <xf numFmtId="0" fontId="0" fillId="6" borderId="0" xfId="0" applyFill="1" applyAlignment="1">
      <alignment/>
    </xf>
    <xf numFmtId="0" fontId="0" fillId="6" borderId="0" xfId="0" applyFill="1" applyAlignment="1" applyProtection="1">
      <alignment/>
      <protection hidden="1"/>
    </xf>
    <xf numFmtId="0" fontId="4" fillId="6" borderId="0" xfId="0" applyFont="1" applyFill="1" applyAlignment="1" applyProtection="1">
      <alignment/>
      <protection hidden="1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Fill="1" applyBorder="1" applyAlignment="1" applyProtection="1">
      <alignment horizontal="center" vertical="center"/>
      <protection hidden="1" locked="0"/>
    </xf>
    <xf numFmtId="0" fontId="26" fillId="7" borderId="0" xfId="0" applyFill="1" applyAlignment="1">
      <alignment horizontal="left" vertical="center"/>
    </xf>
    <xf numFmtId="0" fontId="26" fillId="7" borderId="0" xfId="0" applyFont="1" applyFill="1" applyAlignment="1">
      <alignment horizontal="left" vertical="center"/>
    </xf>
    <xf numFmtId="0" fontId="26" fillId="7" borderId="0" xfId="0" applyFill="1" applyAlignment="1">
      <alignment horizontal="right" vertical="center"/>
    </xf>
    <xf numFmtId="0" fontId="26" fillId="7" borderId="0" xfId="0" applyFill="1" applyAlignment="1">
      <alignment horizontal="left" vertical="center"/>
    </xf>
    <xf numFmtId="0" fontId="0" fillId="0" borderId="0" xfId="0" applyAlignment="1">
      <alignment/>
    </xf>
    <xf numFmtId="0" fontId="26" fillId="7" borderId="0" xfId="0" applyFont="1" applyFill="1" applyAlignment="1">
      <alignment horizontal="left" vertical="center"/>
    </xf>
    <xf numFmtId="0" fontId="26" fillId="7" borderId="22" xfId="0" applyFill="1" applyBorder="1" applyAlignment="1">
      <alignment horizontal="left" vertical="center"/>
    </xf>
    <xf numFmtId="49" fontId="0" fillId="0" borderId="0" xfId="0" applyNumberFormat="1" applyAlignment="1">
      <alignment/>
    </xf>
    <xf numFmtId="0" fontId="26" fillId="7" borderId="0" xfId="0" applyFill="1" applyAlignment="1">
      <alignment horizontal="right" vertical="center"/>
    </xf>
    <xf numFmtId="49" fontId="26" fillId="7" borderId="0" xfId="0" applyNumberFormat="1" applyFill="1" applyAlignment="1">
      <alignment horizontal="left" vertical="center"/>
    </xf>
    <xf numFmtId="49" fontId="26" fillId="7" borderId="0" xfId="0" applyNumberFormat="1" applyFill="1" applyAlignment="1">
      <alignment horizontal="left" vertical="center"/>
    </xf>
    <xf numFmtId="0" fontId="0" fillId="8" borderId="0" xfId="0" applyFill="1" applyAlignment="1">
      <alignment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>
      <alignment/>
    </xf>
    <xf numFmtId="2" fontId="0" fillId="3" borderId="0" xfId="0" applyNumberFormat="1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Border="1" applyAlignment="1">
      <alignment/>
    </xf>
    <xf numFmtId="0" fontId="0" fillId="3" borderId="0" xfId="0" applyFill="1" applyAlignment="1">
      <alignment vertical="top"/>
    </xf>
    <xf numFmtId="0" fontId="9" fillId="0" borderId="25" xfId="0" applyNumberFormat="1" applyFont="1" applyFill="1" applyBorder="1" applyAlignment="1" applyProtection="1">
      <alignment horizontal="center"/>
      <protection hidden="1" locked="0"/>
    </xf>
    <xf numFmtId="0" fontId="9" fillId="0" borderId="3" xfId="0" applyNumberFormat="1" applyFont="1" applyFill="1" applyBorder="1" applyAlignment="1" applyProtection="1">
      <alignment horizontal="center"/>
      <protection hidden="1" locked="0"/>
    </xf>
    <xf numFmtId="0" fontId="9" fillId="0" borderId="5" xfId="0" applyNumberFormat="1" applyFont="1" applyFill="1" applyBorder="1" applyAlignment="1" applyProtection="1">
      <alignment horizontal="center"/>
      <protection hidden="1" locked="0"/>
    </xf>
    <xf numFmtId="0" fontId="2" fillId="9" borderId="19" xfId="0" applyFont="1" applyFill="1" applyBorder="1" applyAlignment="1" applyProtection="1">
      <alignment/>
      <protection hidden="1"/>
    </xf>
    <xf numFmtId="0" fontId="2" fillId="9" borderId="19" xfId="0" applyFont="1" applyFill="1" applyBorder="1" applyAlignment="1" applyProtection="1">
      <alignment horizontal="center" vertical="center"/>
      <protection hidden="1"/>
    </xf>
    <xf numFmtId="0" fontId="35" fillId="0" borderId="26" xfId="0" applyFont="1" applyFill="1" applyBorder="1" applyAlignment="1" applyProtection="1">
      <alignment horizontal="center" vertical="center"/>
      <protection hidden="1" locked="0"/>
    </xf>
    <xf numFmtId="0" fontId="35" fillId="0" borderId="27" xfId="0" applyFont="1" applyFill="1" applyBorder="1" applyAlignment="1" applyProtection="1">
      <alignment horizontal="center" vertical="center"/>
      <protection hidden="1" locked="0"/>
    </xf>
    <xf numFmtId="0" fontId="35" fillId="0" borderId="28" xfId="0" applyFont="1" applyFill="1" applyBorder="1" applyAlignment="1" applyProtection="1">
      <alignment horizontal="center" vertical="center"/>
      <protection hidden="1" locked="0"/>
    </xf>
    <xf numFmtId="0" fontId="2" fillId="9" borderId="29" xfId="0" applyFont="1" applyFill="1" applyBorder="1" applyAlignment="1" applyProtection="1">
      <alignment horizontal="center"/>
      <protection hidden="1"/>
    </xf>
    <xf numFmtId="0" fontId="2" fillId="9" borderId="19" xfId="0" applyFont="1" applyFill="1" applyBorder="1" applyAlignment="1" applyProtection="1">
      <alignment horizontal="center"/>
      <protection hidden="1"/>
    </xf>
    <xf numFmtId="10" fontId="9" fillId="10" borderId="25" xfId="0" applyNumberFormat="1" applyFont="1" applyFill="1" applyBorder="1" applyAlignment="1" applyProtection="1">
      <alignment horizontal="center"/>
      <protection hidden="1"/>
    </xf>
    <xf numFmtId="10" fontId="9" fillId="10" borderId="30" xfId="0" applyNumberFormat="1" applyFont="1" applyFill="1" applyBorder="1" applyAlignment="1" applyProtection="1">
      <alignment/>
      <protection hidden="1"/>
    </xf>
    <xf numFmtId="10" fontId="9" fillId="10" borderId="3" xfId="0" applyNumberFormat="1" applyFont="1" applyFill="1" applyBorder="1" applyAlignment="1" applyProtection="1">
      <alignment horizontal="center"/>
      <protection hidden="1"/>
    </xf>
    <xf numFmtId="10" fontId="9" fillId="10" borderId="18" xfId="0" applyNumberFormat="1" applyFont="1" applyFill="1" applyBorder="1" applyAlignment="1" applyProtection="1">
      <alignment/>
      <protection hidden="1"/>
    </xf>
    <xf numFmtId="10" fontId="9" fillId="10" borderId="5" xfId="0" applyNumberFormat="1" applyFont="1" applyFill="1" applyBorder="1" applyAlignment="1" applyProtection="1">
      <alignment horizontal="center"/>
      <protection hidden="1"/>
    </xf>
    <xf numFmtId="0" fontId="24" fillId="3" borderId="0" xfId="0" applyFont="1" applyFill="1" applyBorder="1" applyAlignment="1" applyProtection="1">
      <alignment/>
      <protection hidden="1"/>
    </xf>
    <xf numFmtId="195" fontId="1" fillId="11" borderId="9" xfId="0" applyNumberFormat="1" applyFont="1" applyFill="1" applyBorder="1" applyAlignment="1">
      <alignment/>
    </xf>
    <xf numFmtId="210" fontId="1" fillId="11" borderId="9" xfId="0" applyNumberFormat="1" applyFont="1" applyFill="1" applyBorder="1" applyAlignment="1">
      <alignment/>
    </xf>
    <xf numFmtId="14" fontId="37" fillId="9" borderId="31" xfId="0" applyNumberFormat="1" applyFont="1" applyFill="1" applyBorder="1" applyAlignment="1" applyProtection="1">
      <alignment/>
      <protection hidden="1"/>
    </xf>
    <xf numFmtId="0" fontId="29" fillId="8" borderId="9" xfId="0" applyFont="1" applyFill="1" applyBorder="1" applyAlignment="1">
      <alignment horizontal="center" vertical="center"/>
    </xf>
    <xf numFmtId="0" fontId="20" fillId="10" borderId="9" xfId="0" applyFont="1" applyFill="1" applyBorder="1" applyAlignment="1" applyProtection="1">
      <alignment horizontal="right"/>
      <protection hidden="1"/>
    </xf>
    <xf numFmtId="0" fontId="1" fillId="10" borderId="9" xfId="0" applyFont="1" applyFill="1" applyBorder="1" applyAlignment="1" applyProtection="1">
      <alignment horizontal="right" vertical="top"/>
      <protection hidden="1"/>
    </xf>
    <xf numFmtId="0" fontId="1" fillId="10" borderId="9" xfId="0" applyFont="1" applyFill="1" applyBorder="1" applyAlignment="1" applyProtection="1">
      <alignment horizontal="right" vertical="center"/>
      <protection hidden="1"/>
    </xf>
    <xf numFmtId="0" fontId="1" fillId="10" borderId="9" xfId="0" applyFont="1" applyFill="1" applyBorder="1" applyAlignment="1">
      <alignment horizontal="right"/>
    </xf>
    <xf numFmtId="0" fontId="23" fillId="10" borderId="19" xfId="0" applyFont="1" applyFill="1" applyBorder="1" applyAlignment="1">
      <alignment/>
    </xf>
    <xf numFmtId="0" fontId="23" fillId="10" borderId="11" xfId="0" applyFont="1" applyFill="1" applyBorder="1" applyAlignment="1">
      <alignment/>
    </xf>
    <xf numFmtId="0" fontId="33" fillId="10" borderId="9" xfId="0" applyFont="1" applyFill="1" applyBorder="1" applyAlignment="1" applyProtection="1">
      <alignment horizontal="right" vertical="center"/>
      <protection hidden="1"/>
    </xf>
    <xf numFmtId="182" fontId="25" fillId="9" borderId="9" xfId="0" applyNumberFormat="1" applyFont="1" applyFill="1" applyBorder="1" applyAlignment="1" applyProtection="1">
      <alignment horizontal="left" vertical="center"/>
      <protection hidden="1"/>
    </xf>
    <xf numFmtId="2" fontId="25" fillId="9" borderId="9" xfId="0" applyNumberFormat="1" applyFont="1" applyFill="1" applyBorder="1" applyAlignment="1" applyProtection="1">
      <alignment horizontal="left" vertical="center"/>
      <protection hidden="1"/>
    </xf>
    <xf numFmtId="0" fontId="0" fillId="10" borderId="9" xfId="0" applyFont="1" applyFill="1" applyBorder="1" applyAlignment="1" applyProtection="1">
      <alignment horizontal="right"/>
      <protection hidden="1"/>
    </xf>
    <xf numFmtId="0" fontId="1" fillId="10" borderId="9" xfId="0" applyFont="1" applyFill="1" applyBorder="1" applyAlignment="1" applyProtection="1">
      <alignment horizontal="center" vertical="center"/>
      <protection hidden="1"/>
    </xf>
    <xf numFmtId="1" fontId="2" fillId="9" borderId="19" xfId="0" applyNumberFormat="1" applyFont="1" applyFill="1" applyBorder="1" applyAlignment="1" applyProtection="1">
      <alignment horizontal="center"/>
      <protection hidden="1"/>
    </xf>
    <xf numFmtId="0" fontId="40" fillId="10" borderId="5" xfId="0" applyFont="1" applyFill="1" applyBorder="1" applyAlignment="1" applyProtection="1">
      <alignment horizontal="center" vertical="center" wrapText="1"/>
      <protection hidden="1"/>
    </xf>
    <xf numFmtId="0" fontId="40" fillId="10" borderId="4" xfId="0" applyFont="1" applyFill="1" applyBorder="1" applyAlignment="1" applyProtection="1">
      <alignment horizontal="center" vertical="center" textRotation="90" wrapText="1"/>
      <protection hidden="1"/>
    </xf>
    <xf numFmtId="0" fontId="40" fillId="10" borderId="3" xfId="0" applyFont="1" applyFill="1" applyBorder="1" applyAlignment="1" applyProtection="1">
      <alignment horizontal="center" vertical="center" wrapText="1"/>
      <protection hidden="1"/>
    </xf>
    <xf numFmtId="0" fontId="40" fillId="10" borderId="32" xfId="0" applyFont="1" applyFill="1" applyBorder="1" applyAlignment="1" applyProtection="1">
      <alignment horizontal="center" vertical="center" wrapText="1"/>
      <protection hidden="1"/>
    </xf>
    <xf numFmtId="0" fontId="40" fillId="10" borderId="3" xfId="0" applyFont="1" applyFill="1" applyBorder="1" applyAlignment="1" applyProtection="1">
      <alignment horizontal="center"/>
      <protection hidden="1"/>
    </xf>
    <xf numFmtId="0" fontId="40" fillId="10" borderId="3" xfId="0" applyFont="1" applyFill="1" applyBorder="1" applyAlignment="1" applyProtection="1">
      <alignment horizontal="center"/>
      <protection hidden="1" locked="0"/>
    </xf>
    <xf numFmtId="182" fontId="42" fillId="8" borderId="9" xfId="0" applyNumberFormat="1" applyFont="1" applyFill="1" applyBorder="1" applyAlignment="1" applyProtection="1">
      <alignment horizontal="left"/>
      <protection hidden="1"/>
    </xf>
    <xf numFmtId="0" fontId="40" fillId="10" borderId="9" xfId="0" applyFont="1" applyFill="1" applyBorder="1" applyAlignment="1" applyProtection="1">
      <alignment horizontal="center" vertical="center" wrapText="1"/>
      <protection hidden="1"/>
    </xf>
    <xf numFmtId="0" fontId="40" fillId="10" borderId="25" xfId="0" applyFont="1" applyFill="1" applyBorder="1" applyAlignment="1" applyProtection="1">
      <alignment horizontal="center"/>
      <protection hidden="1"/>
    </xf>
    <xf numFmtId="182" fontId="41" fillId="8" borderId="19" xfId="0" applyNumberFormat="1" applyFont="1" applyFill="1" applyBorder="1" applyAlignment="1" applyProtection="1">
      <alignment horizontal="center"/>
      <protection hidden="1"/>
    </xf>
    <xf numFmtId="10" fontId="9" fillId="3" borderId="0" xfId="0" applyNumberFormat="1" applyFont="1" applyFill="1" applyBorder="1" applyAlignment="1" applyProtection="1">
      <alignment horizontal="center"/>
      <protection hidden="1"/>
    </xf>
    <xf numFmtId="0" fontId="13" fillId="3" borderId="0" xfId="0" applyFont="1" applyFill="1" applyBorder="1" applyAlignment="1" applyProtection="1">
      <alignment horizontal="right"/>
      <protection hidden="1"/>
    </xf>
    <xf numFmtId="182" fontId="41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Border="1" applyAlignment="1" applyProtection="1">
      <alignment horizontal="center"/>
      <protection hidden="1"/>
    </xf>
    <xf numFmtId="10" fontId="9" fillId="10" borderId="30" xfId="0" applyNumberFormat="1" applyFont="1" applyFill="1" applyBorder="1" applyAlignment="1" applyProtection="1">
      <alignment horizontal="center"/>
      <protection hidden="1"/>
    </xf>
    <xf numFmtId="10" fontId="9" fillId="10" borderId="18" xfId="0" applyNumberFormat="1" applyFont="1" applyFill="1" applyBorder="1" applyAlignment="1" applyProtection="1">
      <alignment horizontal="center"/>
      <protection hidden="1"/>
    </xf>
    <xf numFmtId="10" fontId="9" fillId="10" borderId="18" xfId="0" applyNumberFormat="1" applyFont="1" applyFill="1" applyBorder="1" applyAlignment="1" applyProtection="1">
      <alignment horizontal="center"/>
      <protection hidden="1" locked="0"/>
    </xf>
    <xf numFmtId="10" fontId="9" fillId="10" borderId="33" xfId="0" applyNumberFormat="1" applyFont="1" applyFill="1" applyBorder="1" applyAlignment="1" applyProtection="1">
      <alignment horizontal="center"/>
      <protection hidden="1" locked="0"/>
    </xf>
    <xf numFmtId="0" fontId="40" fillId="10" borderId="9" xfId="0" applyFont="1" applyFill="1" applyBorder="1" applyAlignment="1" applyProtection="1">
      <alignment horizontal="center" vertical="center" textRotation="90" wrapText="1"/>
      <protection hidden="1"/>
    </xf>
    <xf numFmtId="10" fontId="9" fillId="10" borderId="3" xfId="0" applyNumberFormat="1" applyFont="1" applyFill="1" applyBorder="1" applyAlignment="1" applyProtection="1">
      <alignment horizontal="center"/>
      <protection hidden="1" locked="0"/>
    </xf>
    <xf numFmtId="10" fontId="9" fillId="10" borderId="5" xfId="0" applyNumberFormat="1" applyFont="1" applyFill="1" applyBorder="1" applyAlignment="1" applyProtection="1">
      <alignment horizontal="center"/>
      <protection hidden="1" locked="0"/>
    </xf>
    <xf numFmtId="0" fontId="40" fillId="3" borderId="0" xfId="0" applyFont="1" applyFill="1" applyBorder="1" applyAlignment="1" applyProtection="1">
      <alignment horizontal="center"/>
      <protection hidden="1"/>
    </xf>
    <xf numFmtId="0" fontId="9" fillId="3" borderId="0" xfId="0" applyNumberFormat="1" applyFont="1" applyFill="1" applyBorder="1" applyAlignment="1" applyProtection="1">
      <alignment horizontal="center"/>
      <protection hidden="1" locked="0"/>
    </xf>
    <xf numFmtId="10" fontId="9" fillId="3" borderId="0" xfId="0" applyNumberFormat="1" applyFont="1" applyFill="1" applyBorder="1" applyAlignment="1" applyProtection="1">
      <alignment horizontal="center"/>
      <protection hidden="1" locked="0"/>
    </xf>
    <xf numFmtId="0" fontId="39" fillId="0" borderId="9" xfId="0" applyFont="1" applyFill="1" applyBorder="1" applyAlignment="1" applyProtection="1">
      <alignment horizontal="center"/>
      <protection locked="0"/>
    </xf>
    <xf numFmtId="0" fontId="0" fillId="10" borderId="34" xfId="0" applyFill="1" applyBorder="1" applyAlignment="1" applyProtection="1">
      <alignment horizontal="center"/>
      <protection hidden="1"/>
    </xf>
    <xf numFmtId="0" fontId="0" fillId="10" borderId="13" xfId="0" applyFill="1" applyBorder="1" applyAlignment="1" applyProtection="1">
      <alignment horizontal="center"/>
      <protection hidden="1"/>
    </xf>
    <xf numFmtId="0" fontId="43" fillId="9" borderId="35" xfId="0" applyFont="1" applyFill="1" applyBorder="1" applyAlignment="1" applyProtection="1">
      <alignment horizontal="center" vertical="center" wrapText="1"/>
      <protection hidden="1"/>
    </xf>
    <xf numFmtId="0" fontId="43" fillId="9" borderId="36" xfId="0" applyFont="1" applyFill="1" applyBorder="1" applyAlignment="1" applyProtection="1">
      <alignment horizontal="center" vertical="center" wrapText="1"/>
      <protection hidden="1"/>
    </xf>
    <xf numFmtId="0" fontId="43" fillId="9" borderId="37" xfId="0" applyFont="1" applyFill="1" applyBorder="1" applyAlignment="1" applyProtection="1">
      <alignment horizontal="center" vertical="center" wrapText="1"/>
      <protection hidden="1"/>
    </xf>
    <xf numFmtId="0" fontId="0" fillId="10" borderId="38" xfId="0" applyFill="1" applyBorder="1" applyAlignment="1" applyProtection="1">
      <alignment horizontal="center"/>
      <protection hidden="1"/>
    </xf>
    <xf numFmtId="0" fontId="0" fillId="10" borderId="39" xfId="0" applyFill="1" applyBorder="1" applyAlignment="1" applyProtection="1">
      <alignment horizontal="center"/>
      <protection hidden="1"/>
    </xf>
    <xf numFmtId="9" fontId="0" fillId="10" borderId="39" xfId="0" applyNumberFormat="1" applyFill="1" applyBorder="1" applyAlignment="1" applyProtection="1">
      <alignment horizontal="center"/>
      <protection hidden="1"/>
    </xf>
    <xf numFmtId="9" fontId="0" fillId="10" borderId="40" xfId="0" applyNumberFormat="1" applyFill="1" applyBorder="1" applyAlignment="1" applyProtection="1">
      <alignment horizontal="center"/>
      <protection hidden="1"/>
    </xf>
    <xf numFmtId="0" fontId="0" fillId="10" borderId="41" xfId="0" applyFill="1" applyBorder="1" applyAlignment="1" applyProtection="1">
      <alignment horizontal="center"/>
      <protection hidden="1"/>
    </xf>
    <xf numFmtId="0" fontId="0" fillId="10" borderId="42" xfId="0" applyFill="1" applyBorder="1" applyAlignment="1" applyProtection="1">
      <alignment horizontal="center"/>
      <protection hidden="1"/>
    </xf>
    <xf numFmtId="0" fontId="0" fillId="10" borderId="43" xfId="0" applyFill="1" applyBorder="1" applyAlignment="1" applyProtection="1">
      <alignment horizontal="center"/>
      <protection hidden="1"/>
    </xf>
    <xf numFmtId="0" fontId="0" fillId="10" borderId="44" xfId="0" applyFill="1" applyBorder="1" applyAlignment="1" applyProtection="1">
      <alignment horizontal="center"/>
      <protection hidden="1"/>
    </xf>
    <xf numFmtId="0" fontId="0" fillId="10" borderId="45" xfId="0" applyFill="1" applyBorder="1" applyAlignment="1" applyProtection="1">
      <alignment horizontal="center"/>
      <protection hidden="1"/>
    </xf>
    <xf numFmtId="0" fontId="0" fillId="10" borderId="45" xfId="0" applyFill="1" applyBorder="1" applyAlignment="1" applyProtection="1">
      <alignment horizontal="center" vertical="center"/>
      <protection hidden="1"/>
    </xf>
    <xf numFmtId="9" fontId="0" fillId="10" borderId="46" xfId="0" applyNumberFormat="1" applyFill="1" applyBorder="1" applyAlignment="1" applyProtection="1">
      <alignment horizontal="center"/>
      <protection hidden="1"/>
    </xf>
    <xf numFmtId="0" fontId="0" fillId="10" borderId="42" xfId="0" applyFill="1" applyBorder="1" applyAlignment="1" applyProtection="1">
      <alignment horizontal="center" vertical="center"/>
      <protection hidden="1"/>
    </xf>
    <xf numFmtId="0" fontId="0" fillId="10" borderId="47" xfId="0" applyFill="1" applyBorder="1" applyAlignment="1" applyProtection="1">
      <alignment horizontal="center"/>
      <protection hidden="1"/>
    </xf>
    <xf numFmtId="0" fontId="0" fillId="10" borderId="43" xfId="0" applyFill="1" applyBorder="1" applyAlignment="1" applyProtection="1">
      <alignment horizontal="center" vertical="center"/>
      <protection hidden="1"/>
    </xf>
    <xf numFmtId="0" fontId="0" fillId="10" borderId="48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/>
      <protection hidden="1"/>
    </xf>
    <xf numFmtId="0" fontId="0" fillId="10" borderId="49" xfId="0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10" borderId="50" xfId="0" applyFont="1" applyFill="1" applyBorder="1" applyAlignment="1" applyProtection="1">
      <alignment/>
      <protection hidden="1"/>
    </xf>
    <xf numFmtId="0" fontId="0" fillId="10" borderId="51" xfId="0" applyFont="1" applyFill="1" applyBorder="1" applyAlignment="1" applyProtection="1">
      <alignment/>
      <protection hidden="1"/>
    </xf>
    <xf numFmtId="0" fontId="0" fillId="10" borderId="52" xfId="0" applyFont="1" applyFill="1" applyBorder="1" applyAlignment="1" applyProtection="1">
      <alignment/>
      <protection hidden="1"/>
    </xf>
    <xf numFmtId="0" fontId="0" fillId="10" borderId="53" xfId="0" applyFont="1" applyFill="1" applyBorder="1" applyAlignment="1" applyProtection="1">
      <alignment/>
      <protection hidden="1"/>
    </xf>
    <xf numFmtId="0" fontId="0" fillId="10" borderId="54" xfId="0" applyFont="1" applyFill="1" applyBorder="1" applyAlignment="1" applyProtection="1">
      <alignment/>
      <protection hidden="1"/>
    </xf>
    <xf numFmtId="0" fontId="0" fillId="10" borderId="55" xfId="0" applyFont="1" applyFill="1" applyBorder="1" applyAlignment="1" applyProtection="1">
      <alignment/>
      <protection hidden="1"/>
    </xf>
    <xf numFmtId="0" fontId="0" fillId="10" borderId="50" xfId="0" applyFont="1" applyFill="1" applyBorder="1" applyAlignment="1" applyProtection="1">
      <alignment vertical="center" wrapText="1"/>
      <protection hidden="1"/>
    </xf>
    <xf numFmtId="0" fontId="0" fillId="10" borderId="51" xfId="0" applyFont="1" applyFill="1" applyBorder="1" applyAlignment="1" applyProtection="1">
      <alignment wrapText="1"/>
      <protection hidden="1"/>
    </xf>
    <xf numFmtId="10" fontId="9" fillId="10" borderId="56" xfId="0" applyNumberFormat="1" applyFont="1" applyFill="1" applyBorder="1" applyAlignment="1" applyProtection="1">
      <alignment/>
      <protection hidden="1"/>
    </xf>
    <xf numFmtId="10" fontId="9" fillId="10" borderId="57" xfId="0" applyNumberFormat="1" applyFont="1" applyFill="1" applyBorder="1" applyAlignment="1" applyProtection="1">
      <alignment/>
      <protection hidden="1"/>
    </xf>
    <xf numFmtId="182" fontId="27" fillId="0" borderId="9" xfId="0" applyNumberFormat="1" applyFont="1" applyFill="1" applyBorder="1" applyAlignment="1" applyProtection="1">
      <alignment horizontal="left" vertical="center"/>
      <protection hidden="1" locked="0"/>
    </xf>
    <xf numFmtId="0" fontId="40" fillId="10" borderId="5" xfId="0" applyFont="1" applyFill="1" applyBorder="1" applyAlignment="1" applyProtection="1">
      <alignment horizontal="center"/>
      <protection hidden="1" locked="0"/>
    </xf>
    <xf numFmtId="0" fontId="38" fillId="9" borderId="25" xfId="0" applyFont="1" applyFill="1" applyBorder="1" applyAlignment="1" applyProtection="1">
      <alignment horizontal="center" wrapText="1"/>
      <protection hidden="1"/>
    </xf>
    <xf numFmtId="0" fontId="2" fillId="9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0" fillId="0" borderId="0" xfId="0" applyFont="1" applyAlignment="1" applyProtection="1">
      <alignment horizontal="left"/>
      <protection hidden="1"/>
    </xf>
    <xf numFmtId="9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44" fillId="10" borderId="3" xfId="0" applyFont="1" applyFill="1" applyBorder="1" applyAlignment="1" applyProtection="1">
      <alignment horizontal="center"/>
      <protection hidden="1"/>
    </xf>
    <xf numFmtId="0" fontId="13" fillId="10" borderId="3" xfId="0" applyFont="1" applyFill="1" applyBorder="1" applyAlignment="1" applyProtection="1">
      <alignment horizontal="center"/>
      <protection hidden="1"/>
    </xf>
    <xf numFmtId="0" fontId="2" fillId="9" borderId="19" xfId="0" applyFont="1" applyFill="1" applyBorder="1" applyAlignment="1" applyProtection="1">
      <alignment horizontal="center" vertical="center"/>
      <protection hidden="1"/>
    </xf>
    <xf numFmtId="0" fontId="0" fillId="10" borderId="55" xfId="0" applyFont="1" applyFill="1" applyBorder="1" applyAlignment="1" applyProtection="1">
      <alignment wrapText="1"/>
      <protection hidden="1"/>
    </xf>
    <xf numFmtId="9" fontId="0" fillId="10" borderId="3" xfId="0" applyNumberFormat="1" applyFill="1" applyBorder="1" applyAlignment="1" applyProtection="1">
      <alignment horizontal="center"/>
      <protection hidden="1"/>
    </xf>
    <xf numFmtId="0" fontId="18" fillId="9" borderId="58" xfId="0" applyFont="1" applyFill="1" applyBorder="1" applyAlignment="1" applyProtection="1">
      <alignment horizontal="center"/>
      <protection hidden="1"/>
    </xf>
    <xf numFmtId="0" fontId="18" fillId="9" borderId="59" xfId="0" applyFont="1" applyFill="1" applyBorder="1" applyAlignment="1" applyProtection="1">
      <alignment horizontal="center"/>
      <protection hidden="1"/>
    </xf>
    <xf numFmtId="0" fontId="18" fillId="9" borderId="60" xfId="0" applyFont="1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 vertical="top" wrapText="1"/>
      <protection hidden="1" locked="0"/>
    </xf>
    <xf numFmtId="0" fontId="0" fillId="0" borderId="61" xfId="0" applyFill="1" applyBorder="1" applyAlignment="1" applyProtection="1">
      <alignment horizontal="center" vertical="top" wrapText="1"/>
      <protection hidden="1" locked="0"/>
    </xf>
    <xf numFmtId="0" fontId="0" fillId="0" borderId="15" xfId="0" applyFill="1" applyBorder="1" applyAlignment="1" applyProtection="1">
      <alignment horizontal="center" vertical="top" wrapText="1"/>
      <protection hidden="1" locked="0"/>
    </xf>
    <xf numFmtId="0" fontId="0" fillId="0" borderId="16" xfId="0" applyFill="1" applyBorder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 vertical="top" wrapText="1"/>
      <protection hidden="1" locked="0"/>
    </xf>
    <xf numFmtId="0" fontId="0" fillId="0" borderId="17" xfId="0" applyFill="1" applyBorder="1" applyAlignment="1" applyProtection="1">
      <alignment horizontal="center" vertical="top" wrapText="1"/>
      <protection hidden="1" locked="0"/>
    </xf>
    <xf numFmtId="0" fontId="0" fillId="0" borderId="6" xfId="0" applyFill="1" applyBorder="1" applyAlignment="1" applyProtection="1">
      <alignment horizontal="center" vertical="top" wrapText="1"/>
      <protection hidden="1" locked="0"/>
    </xf>
    <xf numFmtId="0" fontId="0" fillId="0" borderId="7" xfId="0" applyFill="1" applyBorder="1" applyAlignment="1" applyProtection="1">
      <alignment horizontal="center" vertical="top" wrapText="1"/>
      <protection hidden="1" locked="0"/>
    </xf>
    <xf numFmtId="0" fontId="0" fillId="0" borderId="8" xfId="0" applyFill="1" applyBorder="1" applyAlignment="1" applyProtection="1">
      <alignment horizontal="center" vertical="top" wrapText="1"/>
      <protection hidden="1" locked="0"/>
    </xf>
    <xf numFmtId="194" fontId="0" fillId="0" borderId="9" xfId="0" applyNumberFormat="1" applyFill="1" applyBorder="1" applyAlignment="1" applyProtection="1">
      <alignment horizontal="center"/>
      <protection hidden="1" locked="0"/>
    </xf>
    <xf numFmtId="0" fontId="0" fillId="3" borderId="0" xfId="0" applyFill="1" applyBorder="1" applyAlignment="1" applyProtection="1">
      <alignment horizontal="center"/>
      <protection hidden="1"/>
    </xf>
    <xf numFmtId="0" fontId="29" fillId="10" borderId="25" xfId="0" applyFont="1" applyFill="1" applyBorder="1" applyAlignment="1">
      <alignment horizontal="center" vertical="center" wrapText="1"/>
    </xf>
    <xf numFmtId="0" fontId="29" fillId="10" borderId="3" xfId="0" applyFont="1" applyFill="1" applyBorder="1" applyAlignment="1">
      <alignment horizontal="center" vertical="center" wrapText="1"/>
    </xf>
    <xf numFmtId="0" fontId="29" fillId="10" borderId="5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Alignment="1" applyProtection="1">
      <alignment horizontal="center"/>
      <protection hidden="1"/>
    </xf>
    <xf numFmtId="0" fontId="2" fillId="9" borderId="11" xfId="0" applyFont="1" applyFill="1" applyBorder="1" applyAlignment="1" applyProtection="1">
      <alignment horizontal="center" vertical="center"/>
      <protection hidden="1"/>
    </xf>
    <xf numFmtId="0" fontId="20" fillId="0" borderId="19" xfId="0" applyFont="1" applyFill="1" applyBorder="1" applyAlignment="1" applyProtection="1">
      <alignment horizontal="left"/>
      <protection hidden="1" locked="0"/>
    </xf>
    <xf numFmtId="0" fontId="20" fillId="0" borderId="10" xfId="0" applyFont="1" applyFill="1" applyBorder="1" applyAlignment="1" applyProtection="1">
      <alignment horizontal="left"/>
      <protection hidden="1" locked="0"/>
    </xf>
    <xf numFmtId="0" fontId="20" fillId="0" borderId="11" xfId="0" applyFont="1" applyFill="1" applyBorder="1" applyAlignment="1" applyProtection="1">
      <alignment horizontal="left"/>
      <protection hidden="1" locked="0"/>
    </xf>
    <xf numFmtId="0" fontId="1" fillId="3" borderId="0" xfId="0" applyFont="1" applyFill="1" applyAlignment="1" applyProtection="1">
      <alignment horizontal="left" wrapText="1"/>
      <protection hidden="1"/>
    </xf>
    <xf numFmtId="0" fontId="18" fillId="9" borderId="20" xfId="0" applyFont="1" applyFill="1" applyBorder="1" applyAlignment="1" applyProtection="1">
      <alignment horizontal="center" vertical="center"/>
      <protection hidden="1"/>
    </xf>
    <xf numFmtId="0" fontId="18" fillId="9" borderId="12" xfId="0" applyFont="1" applyFill="1" applyBorder="1" applyAlignment="1" applyProtection="1">
      <alignment horizontal="center" vertical="center"/>
      <protection hidden="1"/>
    </xf>
    <xf numFmtId="0" fontId="18" fillId="9" borderId="62" xfId="0" applyFont="1" applyFill="1" applyBorder="1" applyAlignment="1" applyProtection="1">
      <alignment horizontal="center" vertical="center"/>
      <protection hidden="1"/>
    </xf>
    <xf numFmtId="188" fontId="1" fillId="0" borderId="9" xfId="0" applyNumberFormat="1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4" fillId="10" borderId="19" xfId="0" applyFont="1" applyFill="1" applyBorder="1" applyAlignment="1" applyProtection="1">
      <alignment horizontal="center"/>
      <protection hidden="1"/>
    </xf>
    <xf numFmtId="0" fontId="4" fillId="10" borderId="10" xfId="0" applyFont="1" applyFill="1" applyBorder="1" applyAlignment="1" applyProtection="1">
      <alignment horizontal="center"/>
      <protection hidden="1"/>
    </xf>
    <xf numFmtId="0" fontId="4" fillId="10" borderId="11" xfId="0" applyFont="1" applyFill="1" applyBorder="1" applyAlignment="1" applyProtection="1">
      <alignment horizontal="center"/>
      <protection hidden="1"/>
    </xf>
    <xf numFmtId="0" fontId="18" fillId="9" borderId="14" xfId="0" applyFont="1" applyFill="1" applyBorder="1" applyAlignment="1" applyProtection="1">
      <alignment horizontal="center" vertical="center"/>
      <protection hidden="1"/>
    </xf>
    <xf numFmtId="0" fontId="18" fillId="9" borderId="61" xfId="0" applyFont="1" applyFill="1" applyBorder="1" applyAlignment="1" applyProtection="1">
      <alignment horizontal="center" vertical="center"/>
      <protection hidden="1"/>
    </xf>
    <xf numFmtId="0" fontId="18" fillId="9" borderId="15" xfId="0" applyFont="1" applyFill="1" applyBorder="1" applyAlignment="1" applyProtection="1">
      <alignment horizontal="center" vertical="center"/>
      <protection hidden="1"/>
    </xf>
    <xf numFmtId="0" fontId="18" fillId="9" borderId="16" xfId="0" applyFont="1" applyFill="1" applyBorder="1" applyAlignment="1" applyProtection="1">
      <alignment horizontal="center" vertical="center"/>
      <protection hidden="1"/>
    </xf>
    <xf numFmtId="0" fontId="18" fillId="9" borderId="0" xfId="0" applyFont="1" applyFill="1" applyBorder="1" applyAlignment="1" applyProtection="1">
      <alignment horizontal="center" vertical="center"/>
      <protection hidden="1"/>
    </xf>
    <xf numFmtId="0" fontId="18" fillId="9" borderId="17" xfId="0" applyFont="1" applyFill="1" applyBorder="1" applyAlignment="1" applyProtection="1">
      <alignment horizontal="center" vertical="center"/>
      <protection hidden="1"/>
    </xf>
    <xf numFmtId="0" fontId="18" fillId="9" borderId="6" xfId="0" applyFont="1" applyFill="1" applyBorder="1" applyAlignment="1" applyProtection="1">
      <alignment horizontal="center" vertical="center"/>
      <protection hidden="1"/>
    </xf>
    <xf numFmtId="0" fontId="18" fillId="9" borderId="7" xfId="0" applyFont="1" applyFill="1" applyBorder="1" applyAlignment="1" applyProtection="1">
      <alignment horizontal="center" vertical="center"/>
      <protection hidden="1"/>
    </xf>
    <xf numFmtId="0" fontId="18" fillId="9" borderId="8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left" vertical="top"/>
      <protection locked="0"/>
    </xf>
    <xf numFmtId="0" fontId="1" fillId="0" borderId="10" xfId="0" applyFont="1" applyFill="1" applyBorder="1" applyAlignment="1" applyProtection="1">
      <alignment horizontal="left" vertical="top"/>
      <protection locked="0"/>
    </xf>
    <xf numFmtId="0" fontId="1" fillId="0" borderId="11" xfId="0" applyFont="1" applyFill="1" applyBorder="1" applyAlignment="1" applyProtection="1">
      <alignment horizontal="left" vertical="top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  <xf numFmtId="0" fontId="25" fillId="9" borderId="63" xfId="0" applyFont="1" applyFill="1" applyBorder="1" applyAlignment="1" applyProtection="1">
      <alignment horizontal="left"/>
      <protection hidden="1"/>
    </xf>
    <xf numFmtId="0" fontId="25" fillId="9" borderId="1" xfId="0" applyFont="1" applyFill="1" applyBorder="1" applyAlignment="1" applyProtection="1">
      <alignment horizontal="left"/>
      <protection hidden="1"/>
    </xf>
    <xf numFmtId="0" fontId="1" fillId="10" borderId="58" xfId="0" applyFont="1" applyFill="1" applyBorder="1" applyAlignment="1" applyProtection="1">
      <alignment horizontal="center"/>
      <protection hidden="1"/>
    </xf>
    <xf numFmtId="0" fontId="1" fillId="10" borderId="60" xfId="0" applyFont="1" applyFill="1" applyBorder="1" applyAlignment="1" applyProtection="1">
      <alignment horizontal="center"/>
      <protection hidden="1"/>
    </xf>
    <xf numFmtId="182" fontId="1" fillId="8" borderId="64" xfId="0" applyNumberFormat="1" applyFont="1" applyFill="1" applyBorder="1" applyAlignment="1" applyProtection="1">
      <alignment horizontal="center"/>
      <protection hidden="1"/>
    </xf>
    <xf numFmtId="182" fontId="1" fillId="8" borderId="65" xfId="0" applyNumberFormat="1" applyFont="1" applyFill="1" applyBorder="1" applyAlignment="1" applyProtection="1">
      <alignment horizontal="center"/>
      <protection hidden="1"/>
    </xf>
    <xf numFmtId="182" fontId="1" fillId="8" borderId="66" xfId="0" applyNumberFormat="1" applyFont="1" applyFill="1" applyBorder="1" applyAlignment="1" applyProtection="1">
      <alignment horizontal="center"/>
      <protection hidden="1"/>
    </xf>
    <xf numFmtId="0" fontId="2" fillId="9" borderId="9" xfId="0" applyFont="1" applyFill="1" applyBorder="1" applyAlignment="1" applyProtection="1">
      <alignment horizontal="right" wrapText="1"/>
      <protection hidden="1"/>
    </xf>
    <xf numFmtId="0" fontId="2" fillId="9" borderId="67" xfId="0" applyFont="1" applyFill="1" applyBorder="1" applyAlignment="1" applyProtection="1">
      <alignment horizontal="center"/>
      <protection hidden="1"/>
    </xf>
    <xf numFmtId="0" fontId="2" fillId="9" borderId="7" xfId="0" applyFont="1" applyFill="1" applyBorder="1" applyAlignment="1" applyProtection="1">
      <alignment horizontal="center"/>
      <protection hidden="1"/>
    </xf>
    <xf numFmtId="0" fontId="0" fillId="10" borderId="19" xfId="0" applyFill="1" applyBorder="1" applyAlignment="1" applyProtection="1">
      <alignment horizontal="left" vertical="center" wrapText="1"/>
      <protection hidden="1"/>
    </xf>
    <xf numFmtId="0" fontId="0" fillId="10" borderId="10" xfId="0" applyFill="1" applyBorder="1" applyAlignment="1" applyProtection="1">
      <alignment horizontal="left" vertical="center" wrapText="1"/>
      <protection hidden="1"/>
    </xf>
    <xf numFmtId="0" fontId="0" fillId="10" borderId="11" xfId="0" applyFill="1" applyBorder="1" applyAlignment="1" applyProtection="1">
      <alignment horizontal="left" vertical="center" wrapText="1"/>
      <protection hidden="1"/>
    </xf>
    <xf numFmtId="0" fontId="0" fillId="10" borderId="68" xfId="0" applyFill="1" applyBorder="1" applyAlignment="1" applyProtection="1">
      <alignment horizontal="left" vertical="center" wrapText="1"/>
      <protection hidden="1"/>
    </xf>
    <xf numFmtId="0" fontId="0" fillId="10" borderId="69" xfId="0" applyFill="1" applyBorder="1" applyAlignment="1" applyProtection="1">
      <alignment horizontal="left" vertical="center" wrapText="1"/>
      <protection hidden="1"/>
    </xf>
    <xf numFmtId="0" fontId="0" fillId="10" borderId="2" xfId="0" applyFill="1" applyBorder="1" applyAlignment="1" applyProtection="1">
      <alignment horizontal="left" vertical="center" wrapText="1"/>
      <protection hidden="1"/>
    </xf>
    <xf numFmtId="0" fontId="1" fillId="10" borderId="19" xfId="0" applyFont="1" applyFill="1" applyBorder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horizontal="left" vertical="center" wrapText="1"/>
      <protection hidden="1"/>
    </xf>
    <xf numFmtId="0" fontId="0" fillId="10" borderId="9" xfId="0" applyFill="1" applyBorder="1" applyAlignment="1" applyProtection="1">
      <alignment horizontal="left" vertical="center" wrapText="1"/>
      <protection hidden="1"/>
    </xf>
    <xf numFmtId="0" fontId="20" fillId="10" borderId="0" xfId="0" applyFont="1" applyFill="1" applyAlignment="1" applyProtection="1">
      <alignment horizontal="right" vertical="center"/>
      <protection hidden="1"/>
    </xf>
    <xf numFmtId="14" fontId="20" fillId="10" borderId="0" xfId="0" applyNumberFormat="1" applyFont="1" applyFill="1" applyAlignment="1" applyProtection="1">
      <alignment horizontal="left" vertical="center"/>
      <protection hidden="1"/>
    </xf>
    <xf numFmtId="0" fontId="1" fillId="10" borderId="9" xfId="0" applyFont="1" applyFill="1" applyBorder="1" applyAlignment="1" applyProtection="1">
      <alignment horizontal="left" vertical="center" wrapText="1"/>
      <protection hidden="1"/>
    </xf>
    <xf numFmtId="0" fontId="0" fillId="0" borderId="9" xfId="0" applyFill="1" applyBorder="1" applyAlignment="1" applyProtection="1">
      <alignment horizontal="center"/>
      <protection locked="0"/>
    </xf>
    <xf numFmtId="0" fontId="31" fillId="9" borderId="58" xfId="0" applyFont="1" applyFill="1" applyBorder="1" applyAlignment="1" applyProtection="1">
      <alignment horizontal="center"/>
      <protection hidden="1"/>
    </xf>
    <xf numFmtId="0" fontId="31" fillId="9" borderId="59" xfId="0" applyFont="1" applyFill="1" applyBorder="1" applyAlignment="1" applyProtection="1">
      <alignment horizontal="center"/>
      <protection hidden="1"/>
    </xf>
    <xf numFmtId="0" fontId="31" fillId="9" borderId="60" xfId="0" applyFont="1" applyFill="1" applyBorder="1" applyAlignment="1" applyProtection="1">
      <alignment horizontal="center"/>
      <protection hidden="1"/>
    </xf>
    <xf numFmtId="0" fontId="2" fillId="9" borderId="70" xfId="0" applyFont="1" applyFill="1" applyBorder="1" applyAlignment="1" applyProtection="1">
      <alignment horizontal="right"/>
      <protection hidden="1"/>
    </xf>
    <xf numFmtId="0" fontId="2" fillId="9" borderId="31" xfId="0" applyFont="1" applyFill="1" applyBorder="1" applyAlignment="1" applyProtection="1">
      <alignment horizontal="right"/>
      <protection hidden="1"/>
    </xf>
    <xf numFmtId="14" fontId="37" fillId="9" borderId="31" xfId="0" applyNumberFormat="1" applyFont="1" applyFill="1" applyBorder="1" applyAlignment="1" applyProtection="1">
      <alignment horizontal="center"/>
      <protection hidden="1"/>
    </xf>
    <xf numFmtId="0" fontId="24" fillId="9" borderId="31" xfId="0" applyFont="1" applyFill="1" applyBorder="1" applyAlignment="1" applyProtection="1">
      <alignment horizontal="left"/>
      <protection hidden="1"/>
    </xf>
    <xf numFmtId="0" fontId="24" fillId="9" borderId="34" xfId="0" applyFont="1" applyFill="1" applyBorder="1" applyAlignment="1" applyProtection="1">
      <alignment horizontal="left"/>
      <protection hidden="1"/>
    </xf>
    <xf numFmtId="0" fontId="13" fillId="10" borderId="19" xfId="0" applyFont="1" applyFill="1" applyBorder="1" applyAlignment="1" applyProtection="1">
      <alignment horizontal="right"/>
      <protection hidden="1"/>
    </xf>
    <xf numFmtId="0" fontId="13" fillId="10" borderId="10" xfId="0" applyFont="1" applyFill="1" applyBorder="1" applyAlignment="1" applyProtection="1">
      <alignment horizontal="right"/>
      <protection hidden="1"/>
    </xf>
    <xf numFmtId="0" fontId="13" fillId="10" borderId="11" xfId="0" applyFont="1" applyFill="1" applyBorder="1" applyAlignment="1" applyProtection="1">
      <alignment horizontal="right"/>
      <protection hidden="1"/>
    </xf>
    <xf numFmtId="0" fontId="0" fillId="0" borderId="19" xfId="0" applyFont="1" applyFill="1" applyBorder="1" applyAlignment="1" applyProtection="1">
      <alignment horizontal="left"/>
      <protection hidden="1" locked="0"/>
    </xf>
    <xf numFmtId="0" fontId="0" fillId="0" borderId="10" xfId="0" applyFont="1" applyFill="1" applyBorder="1" applyAlignment="1" applyProtection="1">
      <alignment horizontal="left"/>
      <protection hidden="1" locked="0"/>
    </xf>
    <xf numFmtId="0" fontId="24" fillId="9" borderId="19" xfId="0" applyFont="1" applyFill="1" applyBorder="1" applyAlignment="1" applyProtection="1">
      <alignment horizontal="right"/>
      <protection hidden="1"/>
    </xf>
    <xf numFmtId="0" fontId="24" fillId="9" borderId="10" xfId="0" applyFont="1" applyFill="1" applyBorder="1" applyAlignment="1" applyProtection="1">
      <alignment horizontal="right"/>
      <protection hidden="1"/>
    </xf>
    <xf numFmtId="0" fontId="24" fillId="9" borderId="11" xfId="0" applyFont="1" applyFill="1" applyBorder="1" applyAlignment="1" applyProtection="1">
      <alignment horizontal="right"/>
      <protection hidden="1"/>
    </xf>
    <xf numFmtId="0" fontId="1" fillId="9" borderId="9" xfId="0" applyFont="1" applyFill="1" applyBorder="1" applyAlignment="1" applyProtection="1">
      <alignment horizontal="center"/>
      <protection hidden="1"/>
    </xf>
    <xf numFmtId="0" fontId="28" fillId="9" borderId="9" xfId="0" applyFont="1" applyFill="1" applyBorder="1" applyAlignment="1" applyProtection="1">
      <alignment horizontal="center"/>
      <protection hidden="1"/>
    </xf>
    <xf numFmtId="0" fontId="13" fillId="10" borderId="9" xfId="0" applyFont="1" applyFill="1" applyBorder="1" applyAlignment="1" applyProtection="1">
      <alignment horizontal="right"/>
      <protection hidden="1"/>
    </xf>
    <xf numFmtId="0" fontId="2" fillId="9" borderId="68" xfId="0" applyFont="1" applyFill="1" applyBorder="1" applyAlignment="1" applyProtection="1">
      <alignment horizontal="center" vertical="center"/>
      <protection hidden="1"/>
    </xf>
    <xf numFmtId="0" fontId="2" fillId="9" borderId="71" xfId="0" applyFont="1" applyFill="1" applyBorder="1" applyAlignment="1" applyProtection="1">
      <alignment horizontal="center" vertical="center"/>
      <protection hidden="1"/>
    </xf>
    <xf numFmtId="0" fontId="2" fillId="9" borderId="32" xfId="0" applyFont="1" applyFill="1" applyBorder="1" applyAlignment="1" applyProtection="1">
      <alignment horizontal="center" vertical="center"/>
      <protection hidden="1"/>
    </xf>
    <xf numFmtId="0" fontId="2" fillId="9" borderId="17" xfId="0" applyFont="1" applyFill="1" applyBorder="1" applyAlignment="1" applyProtection="1">
      <alignment horizontal="center" vertical="center"/>
      <protection hidden="1"/>
    </xf>
    <xf numFmtId="0" fontId="2" fillId="9" borderId="4" xfId="0" applyFont="1" applyFill="1" applyBorder="1" applyAlignment="1" applyProtection="1">
      <alignment horizontal="center" vertical="center"/>
      <protection hidden="1"/>
    </xf>
    <xf numFmtId="0" fontId="2" fillId="9" borderId="72" xfId="0" applyFont="1" applyFill="1" applyBorder="1" applyAlignment="1" applyProtection="1">
      <alignment horizontal="center" vertical="center"/>
      <protection hidden="1"/>
    </xf>
    <xf numFmtId="0" fontId="13" fillId="12" borderId="73" xfId="0" applyFont="1" applyFill="1" applyBorder="1" applyAlignment="1" applyProtection="1">
      <alignment horizontal="center"/>
      <protection hidden="1" locked="0"/>
    </xf>
    <xf numFmtId="0" fontId="13" fillId="12" borderId="69" xfId="0" applyFont="1" applyFill="1" applyBorder="1" applyAlignment="1" applyProtection="1">
      <alignment horizontal="center"/>
      <protection hidden="1" locked="0"/>
    </xf>
    <xf numFmtId="0" fontId="13" fillId="12" borderId="2" xfId="0" applyFont="1" applyFill="1" applyBorder="1" applyAlignment="1" applyProtection="1">
      <alignment horizontal="center"/>
      <protection hidden="1" locked="0"/>
    </xf>
    <xf numFmtId="0" fontId="13" fillId="12" borderId="16" xfId="0" applyFont="1" applyFill="1" applyBorder="1" applyAlignment="1" applyProtection="1">
      <alignment horizontal="center"/>
      <protection hidden="1" locked="0"/>
    </xf>
    <xf numFmtId="0" fontId="13" fillId="12" borderId="0" xfId="0" applyFont="1" applyFill="1" applyBorder="1" applyAlignment="1" applyProtection="1">
      <alignment horizontal="center"/>
      <protection hidden="1" locked="0"/>
    </xf>
    <xf numFmtId="0" fontId="13" fillId="12" borderId="47" xfId="0" applyFont="1" applyFill="1" applyBorder="1" applyAlignment="1" applyProtection="1">
      <alignment horizontal="center"/>
      <protection hidden="1" locked="0"/>
    </xf>
    <xf numFmtId="0" fontId="13" fillId="12" borderId="74" xfId="0" applyFont="1" applyFill="1" applyBorder="1" applyAlignment="1" applyProtection="1">
      <alignment horizontal="center"/>
      <protection hidden="1" locked="0"/>
    </xf>
    <xf numFmtId="0" fontId="13" fillId="12" borderId="63" xfId="0" applyFont="1" applyFill="1" applyBorder="1" applyAlignment="1" applyProtection="1">
      <alignment horizontal="center"/>
      <protection hidden="1" locked="0"/>
    </xf>
    <xf numFmtId="0" fontId="13" fillId="12" borderId="1" xfId="0" applyFont="1" applyFill="1" applyBorder="1" applyAlignment="1" applyProtection="1">
      <alignment horizontal="center"/>
      <protection hidden="1" locked="0"/>
    </xf>
    <xf numFmtId="0" fontId="2" fillId="9" borderId="9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14" fontId="16" fillId="3" borderId="19" xfId="0" applyNumberFormat="1" applyFont="1" applyFill="1" applyBorder="1" applyAlignment="1" applyProtection="1">
      <alignment horizontal="left"/>
      <protection hidden="1" locked="0"/>
    </xf>
    <xf numFmtId="14" fontId="16" fillId="3" borderId="11" xfId="0" applyNumberFormat="1" applyFont="1" applyFill="1" applyBorder="1" applyAlignment="1" applyProtection="1">
      <alignment horizontal="left"/>
      <protection hidden="1" locked="0"/>
    </xf>
    <xf numFmtId="0" fontId="13" fillId="3" borderId="19" xfId="0" applyNumberFormat="1" applyFont="1" applyFill="1" applyBorder="1" applyAlignment="1">
      <alignment horizontal="left"/>
    </xf>
    <xf numFmtId="0" fontId="13" fillId="3" borderId="11" xfId="0" applyNumberFormat="1" applyFont="1" applyFill="1" applyBorder="1" applyAlignment="1">
      <alignment horizontal="left"/>
    </xf>
    <xf numFmtId="0" fontId="11" fillId="4" borderId="9" xfId="0" applyFont="1" applyFill="1" applyBorder="1" applyAlignment="1">
      <alignment horizontal="center"/>
    </xf>
    <xf numFmtId="0" fontId="10" fillId="0" borderId="6" xfId="0" applyFont="1" applyFill="1" applyBorder="1" applyAlignment="1" applyProtection="1">
      <alignment horizontal="left"/>
      <protection hidden="1" locked="0"/>
    </xf>
    <xf numFmtId="0" fontId="10" fillId="0" borderId="7" xfId="0" applyFont="1" applyFill="1" applyBorder="1" applyAlignment="1" applyProtection="1">
      <alignment horizontal="left"/>
      <protection hidden="1" locked="0"/>
    </xf>
    <xf numFmtId="0" fontId="10" fillId="0" borderId="8" xfId="0" applyFont="1" applyFill="1" applyBorder="1" applyAlignment="1" applyProtection="1">
      <alignment horizontal="left"/>
      <protection hidden="1" locked="0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14" fontId="12" fillId="2" borderId="32" xfId="0" applyNumberFormat="1" applyFont="1" applyFill="1" applyBorder="1" applyAlignment="1" applyProtection="1">
      <alignment horizontal="center"/>
      <protection hidden="1" locked="0"/>
    </xf>
    <xf numFmtId="14" fontId="12" fillId="2" borderId="63" xfId="0" applyNumberFormat="1" applyFont="1" applyFill="1" applyBorder="1" applyAlignment="1" applyProtection="1">
      <alignment horizontal="center"/>
      <protection hidden="1"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58" xfId="0" applyFont="1" applyFill="1" applyBorder="1" applyAlignment="1" applyProtection="1">
      <alignment horizontal="left"/>
      <protection hidden="1" locked="0"/>
    </xf>
    <xf numFmtId="0" fontId="10" fillId="0" borderId="59" xfId="0" applyFont="1" applyFill="1" applyBorder="1" applyAlignment="1" applyProtection="1">
      <alignment horizontal="left"/>
      <protection hidden="1" locked="0"/>
    </xf>
    <xf numFmtId="0" fontId="10" fillId="0" borderId="60" xfId="0" applyFont="1" applyFill="1" applyBorder="1" applyAlignment="1" applyProtection="1">
      <alignment horizontal="left"/>
      <protection hidden="1" locked="0"/>
    </xf>
    <xf numFmtId="0" fontId="17" fillId="0" borderId="58" xfId="0" applyFont="1" applyBorder="1" applyAlignment="1">
      <alignment horizontal="center" wrapText="1"/>
    </xf>
    <xf numFmtId="0" fontId="17" fillId="0" borderId="60" xfId="0" applyFont="1" applyBorder="1" applyAlignment="1">
      <alignment horizontal="center" wrapText="1"/>
    </xf>
    <xf numFmtId="0" fontId="2" fillId="9" borderId="0" xfId="0" applyFont="1" applyFill="1" applyAlignment="1" applyProtection="1">
      <alignment horizontal="center"/>
      <protection hidden="1"/>
    </xf>
    <xf numFmtId="0" fontId="1" fillId="13" borderId="0" xfId="0" applyFont="1" applyFill="1" applyAlignment="1" applyProtection="1">
      <alignment horizontal="left" wrapText="1"/>
      <protection hidden="1"/>
    </xf>
    <xf numFmtId="0" fontId="0" fillId="13" borderId="0" xfId="0" applyFill="1" applyAlignment="1" applyProtection="1">
      <alignment horizontal="left" wrapText="1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dxfs count="7">
    <dxf>
      <font>
        <b/>
        <i val="0"/>
        <color rgb="FF000000"/>
      </font>
      <fill>
        <patternFill patternType="solid">
          <bgColor rgb="FFFF9900"/>
        </patternFill>
      </fill>
      <border/>
    </dxf>
    <dxf>
      <font>
        <b/>
        <i val="0"/>
        <color rgb="FFFF0000"/>
      </font>
      <fill>
        <patternFill patternType="solid">
          <bgColor rgb="FFFFCC00"/>
        </patternFill>
      </fill>
      <border/>
    </dxf>
    <dxf>
      <font>
        <b/>
        <i val="0"/>
        <color rgb="FFFF6600"/>
      </font>
      <border/>
    </dxf>
    <dxf>
      <fill>
        <patternFill>
          <bgColor rgb="FFCCFFFF"/>
        </patternFill>
      </fill>
      <border/>
    </dxf>
    <dxf>
      <font>
        <b/>
        <i val="0"/>
        <color rgb="FFFF0000"/>
      </font>
      <fill>
        <patternFill>
          <bgColor rgb="FFCCFFFF"/>
        </patternFill>
      </fill>
      <border/>
    </dxf>
    <dxf>
      <font>
        <b/>
        <i val="0"/>
        <color rgb="FFFFFFFF"/>
      </font>
      <fill>
        <patternFill patternType="solid">
          <bgColor rgb="FF008080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5</xdr:row>
      <xdr:rowOff>47625</xdr:rowOff>
    </xdr:from>
    <xdr:to>
      <xdr:col>4</xdr:col>
      <xdr:colOff>762000</xdr:colOff>
      <xdr:row>7</xdr:row>
      <xdr:rowOff>161925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1304925"/>
          <a:ext cx="408622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142875</xdr:rowOff>
    </xdr:from>
    <xdr:to>
      <xdr:col>6</xdr:col>
      <xdr:colOff>257175</xdr:colOff>
      <xdr:row>3</xdr:row>
      <xdr:rowOff>152400</xdr:rowOff>
    </xdr:to>
    <xdr:sp>
      <xdr:nvSpPr>
        <xdr:cNvPr id="1" name="AutoShape 47"/>
        <xdr:cNvSpPr>
          <a:spLocks/>
        </xdr:cNvSpPr>
      </xdr:nvSpPr>
      <xdr:spPr>
        <a:xfrm flipH="1">
          <a:off x="2990850" y="666750"/>
          <a:ext cx="247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J1433"/>
  <sheetViews>
    <sheetView workbookViewId="0" topLeftCell="A1">
      <pane ySplit="1" topLeftCell="BM2" activePane="bottomLeft" state="frozen"/>
      <selection pane="topLeft" activeCell="A1" sqref="A1"/>
      <selection pane="bottomLeft" activeCell="A1" sqref="A1:J1433"/>
    </sheetView>
  </sheetViews>
  <sheetFormatPr defaultColWidth="11.421875" defaultRowHeight="12.75"/>
  <cols>
    <col min="1" max="1" width="108.8515625" style="0" bestFit="1" customWidth="1"/>
    <col min="2" max="2" width="9.00390625" style="38" customWidth="1"/>
    <col min="3" max="3" width="14.28125" style="0" customWidth="1"/>
    <col min="4" max="4" width="15.28125" style="0" customWidth="1"/>
    <col min="9" max="9" width="30.28125" style="38" bestFit="1" customWidth="1"/>
    <col min="10" max="10" width="11.421875" style="37" customWidth="1"/>
    <col min="11" max="11" width="55.00390625" style="0" bestFit="1" customWidth="1"/>
    <col min="12" max="12" width="64.421875" style="0" bestFit="1" customWidth="1"/>
  </cols>
  <sheetData>
    <row r="1" spans="1:10" ht="12.75">
      <c r="A1" s="36" t="s">
        <v>1421</v>
      </c>
      <c r="B1" s="41" t="s">
        <v>1422</v>
      </c>
      <c r="C1" t="s">
        <v>1410</v>
      </c>
      <c r="D1" t="s">
        <v>1411</v>
      </c>
      <c r="E1" t="s">
        <v>1412</v>
      </c>
      <c r="F1" t="s">
        <v>1413</v>
      </c>
      <c r="G1" t="s">
        <v>1414</v>
      </c>
      <c r="H1" t="s">
        <v>1415</v>
      </c>
      <c r="I1" s="40" t="s">
        <v>2502</v>
      </c>
      <c r="J1" t="s">
        <v>1170</v>
      </c>
    </row>
    <row r="2" spans="1:10" ht="12.75">
      <c r="A2" s="39" t="s">
        <v>1919</v>
      </c>
      <c r="B2" s="40" t="s">
        <v>1423</v>
      </c>
      <c r="C2" s="39" t="s">
        <v>1642</v>
      </c>
      <c r="D2" s="39" t="s">
        <v>1643</v>
      </c>
      <c r="E2" s="39"/>
      <c r="F2" s="39"/>
      <c r="G2" s="39"/>
      <c r="H2" s="39"/>
      <c r="I2" s="40"/>
      <c r="J2"/>
    </row>
    <row r="3" spans="1:10" ht="12.75">
      <c r="A3" s="55" t="s">
        <v>3642</v>
      </c>
      <c r="B3" s="38" t="s">
        <v>2730</v>
      </c>
      <c r="I3" s="61" t="s">
        <v>2694</v>
      </c>
      <c r="J3" s="60">
        <v>26000</v>
      </c>
    </row>
    <row r="4" spans="1:10" ht="12.75">
      <c r="A4" t="s">
        <v>1921</v>
      </c>
      <c r="B4" s="38" t="s">
        <v>1424</v>
      </c>
      <c r="C4" t="s">
        <v>3624</v>
      </c>
      <c r="J4"/>
    </row>
    <row r="5" spans="1:10" ht="12.75">
      <c r="A5" s="46" t="s">
        <v>2111</v>
      </c>
      <c r="B5" s="38" t="s">
        <v>1425</v>
      </c>
      <c r="C5" t="s">
        <v>1642</v>
      </c>
      <c r="D5" t="s">
        <v>1643</v>
      </c>
      <c r="I5" s="38" t="s">
        <v>1892</v>
      </c>
      <c r="J5">
        <v>200000</v>
      </c>
    </row>
    <row r="6" spans="1:10" ht="12.75">
      <c r="A6" s="55" t="s">
        <v>35</v>
      </c>
      <c r="B6" s="38" t="s">
        <v>2731</v>
      </c>
      <c r="I6" s="61" t="s">
        <v>4022</v>
      </c>
      <c r="J6" s="60">
        <v>4000</v>
      </c>
    </row>
    <row r="7" spans="1:10" ht="12.75">
      <c r="A7" t="s">
        <v>1922</v>
      </c>
      <c r="B7" s="38" t="s">
        <v>1426</v>
      </c>
      <c r="C7" t="s">
        <v>1642</v>
      </c>
      <c r="D7" t="s">
        <v>1643</v>
      </c>
      <c r="J7"/>
    </row>
    <row r="8" spans="1:10" ht="12.75">
      <c r="A8" s="55" t="s">
        <v>347</v>
      </c>
      <c r="B8" s="38" t="s">
        <v>2732</v>
      </c>
      <c r="I8" s="61" t="s">
        <v>1352</v>
      </c>
      <c r="J8" s="60">
        <v>3500</v>
      </c>
    </row>
    <row r="9" spans="1:10" ht="12.75">
      <c r="A9" s="55" t="s">
        <v>981</v>
      </c>
      <c r="B9" s="38" t="s">
        <v>2733</v>
      </c>
      <c r="I9" s="61" t="s">
        <v>378</v>
      </c>
      <c r="J9" s="60">
        <v>4000</v>
      </c>
    </row>
    <row r="10" spans="1:10" ht="12.75">
      <c r="A10" s="55" t="s">
        <v>348</v>
      </c>
      <c r="B10" s="38" t="s">
        <v>2734</v>
      </c>
      <c r="I10" s="61" t="s">
        <v>2021</v>
      </c>
      <c r="J10" s="60">
        <v>5000</v>
      </c>
    </row>
    <row r="11" spans="1:10" ht="12.75">
      <c r="A11" s="55" t="s">
        <v>982</v>
      </c>
      <c r="B11" s="38" t="s">
        <v>2735</v>
      </c>
      <c r="I11" s="61" t="s">
        <v>2648</v>
      </c>
      <c r="J11" s="60">
        <v>36000</v>
      </c>
    </row>
    <row r="12" spans="1:10" ht="12.75">
      <c r="A12" s="55" t="s">
        <v>177</v>
      </c>
      <c r="B12" s="38" t="s">
        <v>2736</v>
      </c>
      <c r="I12" s="61" t="s">
        <v>181</v>
      </c>
      <c r="J12" s="60">
        <v>4000</v>
      </c>
    </row>
    <row r="13" spans="1:10" ht="12.75">
      <c r="A13" s="55" t="s">
        <v>1285</v>
      </c>
      <c r="B13" s="38" t="s">
        <v>1427</v>
      </c>
      <c r="I13" s="61" t="s">
        <v>2030</v>
      </c>
      <c r="J13" s="60">
        <v>5000</v>
      </c>
    </row>
    <row r="14" spans="1:10" ht="12.75">
      <c r="A14" t="s">
        <v>2112</v>
      </c>
      <c r="B14" s="38" t="s">
        <v>1427</v>
      </c>
      <c r="C14" t="s">
        <v>2080</v>
      </c>
      <c r="D14" t="s">
        <v>2081</v>
      </c>
      <c r="E14" t="s">
        <v>1643</v>
      </c>
      <c r="F14" t="s">
        <v>2082</v>
      </c>
      <c r="G14" t="s">
        <v>2083</v>
      </c>
      <c r="I14" s="38" t="s">
        <v>1913</v>
      </c>
      <c r="J14">
        <v>175000</v>
      </c>
    </row>
    <row r="15" spans="1:10" ht="12.75">
      <c r="A15" s="57" t="s">
        <v>1286</v>
      </c>
      <c r="B15" s="38" t="s">
        <v>1427</v>
      </c>
      <c r="C15" t="s">
        <v>1643</v>
      </c>
      <c r="D15" t="s">
        <v>1643</v>
      </c>
      <c r="E15" t="s">
        <v>3918</v>
      </c>
      <c r="I15" s="61" t="s">
        <v>659</v>
      </c>
      <c r="J15" s="60">
        <v>5000</v>
      </c>
    </row>
    <row r="16" spans="1:10" ht="12.75">
      <c r="A16" t="s">
        <v>2113</v>
      </c>
      <c r="B16" s="38" t="s">
        <v>1428</v>
      </c>
      <c r="C16" t="s">
        <v>1642</v>
      </c>
      <c r="D16" t="s">
        <v>1643</v>
      </c>
      <c r="E16" t="s">
        <v>3918</v>
      </c>
      <c r="I16" s="38" t="s">
        <v>1893</v>
      </c>
      <c r="J16">
        <v>75000</v>
      </c>
    </row>
    <row r="17" spans="1:10" ht="12.75">
      <c r="A17" t="s">
        <v>2114</v>
      </c>
      <c r="B17" s="38" t="s">
        <v>1429</v>
      </c>
      <c r="C17" t="s">
        <v>1642</v>
      </c>
      <c r="D17" t="s">
        <v>1643</v>
      </c>
      <c r="I17" s="38" t="s">
        <v>1894</v>
      </c>
      <c r="J17">
        <v>73000</v>
      </c>
    </row>
    <row r="18" spans="1:10" ht="12.75">
      <c r="A18" s="55" t="s">
        <v>983</v>
      </c>
      <c r="B18" s="38" t="s">
        <v>2737</v>
      </c>
      <c r="I18" s="61" t="s">
        <v>2409</v>
      </c>
      <c r="J18" s="60">
        <v>3000</v>
      </c>
    </row>
    <row r="19" spans="1:10" ht="12.75">
      <c r="A19" s="55" t="s">
        <v>3643</v>
      </c>
      <c r="B19" s="38" t="s">
        <v>2738</v>
      </c>
      <c r="I19" s="61" t="s">
        <v>2312</v>
      </c>
      <c r="J19" s="60">
        <v>5000</v>
      </c>
    </row>
    <row r="20" spans="1:10" ht="12.75">
      <c r="A20" s="63" t="s">
        <v>2115</v>
      </c>
      <c r="B20" s="38" t="s">
        <v>535</v>
      </c>
      <c r="C20" t="s">
        <v>1642</v>
      </c>
      <c r="D20" t="s">
        <v>2048</v>
      </c>
      <c r="E20" t="s">
        <v>2049</v>
      </c>
      <c r="I20" s="38" t="s">
        <v>2610</v>
      </c>
      <c r="J20">
        <v>90000</v>
      </c>
    </row>
    <row r="21" spans="1:10" ht="12.75">
      <c r="A21" t="s">
        <v>1943</v>
      </c>
      <c r="B21" s="38" t="s">
        <v>1747</v>
      </c>
      <c r="J21"/>
    </row>
    <row r="22" spans="1:10" ht="12.75">
      <c r="A22" s="55" t="s">
        <v>4098</v>
      </c>
      <c r="B22" s="38" t="s">
        <v>2739</v>
      </c>
      <c r="I22" s="61" t="s">
        <v>425</v>
      </c>
      <c r="J22" s="60">
        <v>2500</v>
      </c>
    </row>
    <row r="23" spans="1:10" ht="12.75">
      <c r="A23" s="55" t="s">
        <v>1287</v>
      </c>
      <c r="B23" s="38" t="s">
        <v>1582</v>
      </c>
      <c r="I23" s="61" t="s">
        <v>2429</v>
      </c>
      <c r="J23" s="60">
        <v>2500</v>
      </c>
    </row>
    <row r="24" spans="1:10" ht="12.75">
      <c r="A24" t="s">
        <v>2116</v>
      </c>
      <c r="B24" s="38" t="s">
        <v>1430</v>
      </c>
      <c r="C24" t="s">
        <v>1642</v>
      </c>
      <c r="D24" t="s">
        <v>1643</v>
      </c>
      <c r="I24" s="38" t="s">
        <v>1914</v>
      </c>
      <c r="J24">
        <v>10000</v>
      </c>
    </row>
    <row r="25" spans="1:10" ht="12.75">
      <c r="A25" s="55" t="s">
        <v>3644</v>
      </c>
      <c r="B25" s="38" t="s">
        <v>2740</v>
      </c>
      <c r="I25" s="61" t="s">
        <v>3489</v>
      </c>
      <c r="J25" s="60">
        <v>7500</v>
      </c>
    </row>
    <row r="26" spans="1:10" ht="12.75">
      <c r="A26" s="55" t="s">
        <v>108</v>
      </c>
      <c r="B26" s="38" t="s">
        <v>2741</v>
      </c>
      <c r="I26" s="61" t="s">
        <v>625</v>
      </c>
      <c r="J26" s="60">
        <v>20000</v>
      </c>
    </row>
    <row r="27" spans="1:10" ht="12.75">
      <c r="A27" t="s">
        <v>1924</v>
      </c>
      <c r="C27" t="s">
        <v>1643</v>
      </c>
      <c r="J27"/>
    </row>
    <row r="28" spans="1:10" ht="12.75">
      <c r="A28" s="55" t="s">
        <v>2162</v>
      </c>
      <c r="B28" s="38" t="s">
        <v>2742</v>
      </c>
      <c r="I28" s="61" t="s">
        <v>408</v>
      </c>
      <c r="J28" s="60">
        <v>2100</v>
      </c>
    </row>
    <row r="29" spans="1:10" ht="12.75">
      <c r="A29" t="s">
        <v>3752</v>
      </c>
      <c r="J29"/>
    </row>
    <row r="30" spans="1:10" ht="12.75">
      <c r="A30" t="s">
        <v>1141</v>
      </c>
      <c r="B30" s="38" t="s">
        <v>1744</v>
      </c>
      <c r="C30" t="s">
        <v>1642</v>
      </c>
      <c r="D30" t="s">
        <v>1643</v>
      </c>
      <c r="J30"/>
    </row>
    <row r="31" spans="1:10" ht="12.75">
      <c r="A31" s="55" t="s">
        <v>3645</v>
      </c>
      <c r="B31" s="38" t="s">
        <v>2743</v>
      </c>
      <c r="I31" s="61" t="s">
        <v>3780</v>
      </c>
      <c r="J31" s="60">
        <v>16000</v>
      </c>
    </row>
    <row r="32" spans="1:10" ht="12.75">
      <c r="A32" s="55" t="s">
        <v>897</v>
      </c>
      <c r="B32" s="38" t="s">
        <v>2744</v>
      </c>
      <c r="I32" s="61" t="s">
        <v>636</v>
      </c>
      <c r="J32" s="60">
        <v>20000</v>
      </c>
    </row>
    <row r="33" spans="1:10" ht="12.75">
      <c r="A33" t="s">
        <v>3753</v>
      </c>
      <c r="J33"/>
    </row>
    <row r="34" spans="1:10" ht="12.75">
      <c r="A34" t="s">
        <v>1925</v>
      </c>
      <c r="B34" s="38" t="s">
        <v>1431</v>
      </c>
      <c r="C34" t="s">
        <v>1644</v>
      </c>
      <c r="J34"/>
    </row>
    <row r="35" spans="1:10" ht="12.75">
      <c r="A35" t="s">
        <v>1926</v>
      </c>
      <c r="B35" s="38" t="s">
        <v>1432</v>
      </c>
      <c r="C35" t="s">
        <v>1644</v>
      </c>
      <c r="J35"/>
    </row>
    <row r="36" spans="1:10" ht="12.75">
      <c r="A36" t="s">
        <v>1142</v>
      </c>
      <c r="B36" s="38" t="s">
        <v>1745</v>
      </c>
      <c r="C36" t="s">
        <v>1643</v>
      </c>
      <c r="J36"/>
    </row>
    <row r="37" spans="1:10" ht="12.75">
      <c r="A37" s="55" t="s">
        <v>1080</v>
      </c>
      <c r="B37" s="38" t="s">
        <v>2745</v>
      </c>
      <c r="I37" s="61" t="s">
        <v>4017</v>
      </c>
      <c r="J37" s="60">
        <v>5000</v>
      </c>
    </row>
    <row r="38" spans="1:10" ht="12.75">
      <c r="A38" s="57" t="s">
        <v>573</v>
      </c>
      <c r="B38" s="38" t="s">
        <v>1641</v>
      </c>
      <c r="I38" s="61" t="s">
        <v>3535</v>
      </c>
      <c r="J38" s="60">
        <v>13000</v>
      </c>
    </row>
    <row r="39" spans="1:10" ht="12.75">
      <c r="A39" s="55" t="s">
        <v>4099</v>
      </c>
      <c r="B39" s="38" t="s">
        <v>2746</v>
      </c>
      <c r="I39" s="61" t="s">
        <v>3486</v>
      </c>
      <c r="J39" s="60">
        <v>9000</v>
      </c>
    </row>
    <row r="40" spans="1:10" ht="12.75">
      <c r="A40" s="55" t="s">
        <v>778</v>
      </c>
      <c r="B40" s="38" t="s">
        <v>2747</v>
      </c>
      <c r="I40" s="61" t="s">
        <v>1332</v>
      </c>
      <c r="J40" s="60">
        <v>3500</v>
      </c>
    </row>
    <row r="41" spans="1:10" ht="12.75">
      <c r="A41" s="55" t="s">
        <v>529</v>
      </c>
      <c r="B41" s="38" t="s">
        <v>2748</v>
      </c>
      <c r="I41" s="61" t="s">
        <v>2405</v>
      </c>
      <c r="J41" s="60">
        <v>2000</v>
      </c>
    </row>
    <row r="42" spans="1:10" ht="12.75">
      <c r="A42" t="s">
        <v>1181</v>
      </c>
      <c r="B42" s="38" t="s">
        <v>537</v>
      </c>
      <c r="C42" t="s">
        <v>1642</v>
      </c>
      <c r="D42" t="s">
        <v>1643</v>
      </c>
      <c r="E42" t="s">
        <v>2093</v>
      </c>
      <c r="F42" t="s">
        <v>2094</v>
      </c>
      <c r="I42" s="38" t="s">
        <v>1896</v>
      </c>
      <c r="J42">
        <v>230000</v>
      </c>
    </row>
    <row r="43" spans="1:10" ht="12.75">
      <c r="A43" t="s">
        <v>2117</v>
      </c>
      <c r="B43" s="38" t="s">
        <v>536</v>
      </c>
      <c r="C43" t="s">
        <v>1642</v>
      </c>
      <c r="D43" t="s">
        <v>1643</v>
      </c>
      <c r="E43" t="s">
        <v>2095</v>
      </c>
      <c r="F43" t="s">
        <v>1656</v>
      </c>
      <c r="I43" s="38" t="s">
        <v>1895</v>
      </c>
      <c r="J43">
        <v>86000</v>
      </c>
    </row>
    <row r="44" spans="1:10" ht="12.75">
      <c r="A44" t="s">
        <v>2118</v>
      </c>
      <c r="B44" s="38" t="s">
        <v>1433</v>
      </c>
      <c r="C44" t="s">
        <v>1642</v>
      </c>
      <c r="D44" t="s">
        <v>2096</v>
      </c>
      <c r="E44" t="s">
        <v>2097</v>
      </c>
      <c r="I44" s="38" t="s">
        <v>1897</v>
      </c>
      <c r="J44">
        <v>66000</v>
      </c>
    </row>
    <row r="45" spans="1:10" ht="12.75">
      <c r="A45" s="55" t="s">
        <v>1081</v>
      </c>
      <c r="B45" s="38" t="s">
        <v>2749</v>
      </c>
      <c r="I45" s="61" t="s">
        <v>3497</v>
      </c>
      <c r="J45" s="60">
        <v>15000</v>
      </c>
    </row>
    <row r="46" spans="1:10" ht="12.75">
      <c r="A46" t="s">
        <v>2119</v>
      </c>
      <c r="B46" s="38" t="s">
        <v>1434</v>
      </c>
      <c r="C46" t="s">
        <v>1642</v>
      </c>
      <c r="D46" t="s">
        <v>1643</v>
      </c>
      <c r="I46" s="38" t="s">
        <v>1898</v>
      </c>
      <c r="J46">
        <v>172000</v>
      </c>
    </row>
    <row r="47" spans="1:10" ht="12.75">
      <c r="A47" t="s">
        <v>1927</v>
      </c>
      <c r="B47" s="38" t="s">
        <v>1435</v>
      </c>
      <c r="C47" t="s">
        <v>1642</v>
      </c>
      <c r="D47" t="s">
        <v>1643</v>
      </c>
      <c r="J47"/>
    </row>
    <row r="48" spans="1:10" ht="12.75">
      <c r="A48" t="s">
        <v>1928</v>
      </c>
      <c r="B48" s="38" t="s">
        <v>1436</v>
      </c>
      <c r="C48" t="s">
        <v>1643</v>
      </c>
      <c r="J48"/>
    </row>
    <row r="49" spans="1:10" ht="12.75">
      <c r="A49" s="55" t="s">
        <v>1030</v>
      </c>
      <c r="B49" s="38" t="s">
        <v>2750</v>
      </c>
      <c r="I49" s="61" t="s">
        <v>276</v>
      </c>
      <c r="J49" s="60">
        <v>2100</v>
      </c>
    </row>
    <row r="50" spans="1:10" ht="12.75">
      <c r="A50" s="57" t="s">
        <v>2163</v>
      </c>
      <c r="B50" s="38" t="s">
        <v>2751</v>
      </c>
      <c r="I50" s="61" t="s">
        <v>2698</v>
      </c>
      <c r="J50" s="60">
        <v>25000</v>
      </c>
    </row>
    <row r="51" spans="1:10" ht="12.75">
      <c r="A51" s="55" t="s">
        <v>3646</v>
      </c>
      <c r="B51" s="38" t="s">
        <v>2752</v>
      </c>
      <c r="I51" s="61" t="s">
        <v>2296</v>
      </c>
      <c r="J51" s="60">
        <v>14400</v>
      </c>
    </row>
    <row r="52" spans="1:10" ht="12.75">
      <c r="A52" s="55" t="s">
        <v>3647</v>
      </c>
      <c r="B52" s="38" t="s">
        <v>2753</v>
      </c>
      <c r="I52" s="61" t="s">
        <v>1984</v>
      </c>
      <c r="J52" s="60">
        <v>15000</v>
      </c>
    </row>
    <row r="53" spans="1:10" ht="12.75">
      <c r="A53" s="55" t="s">
        <v>4100</v>
      </c>
      <c r="B53" s="38" t="s">
        <v>2754</v>
      </c>
      <c r="I53" s="61" t="s">
        <v>2381</v>
      </c>
      <c r="J53" s="60">
        <v>3600</v>
      </c>
    </row>
    <row r="54" spans="1:10" ht="12.75">
      <c r="A54" s="55" t="s">
        <v>865</v>
      </c>
      <c r="B54" s="38" t="s">
        <v>2755</v>
      </c>
      <c r="I54" s="61" t="s">
        <v>635</v>
      </c>
      <c r="J54" s="60">
        <v>20000</v>
      </c>
    </row>
    <row r="55" spans="1:10" ht="12.75">
      <c r="A55" t="s">
        <v>2120</v>
      </c>
      <c r="B55" s="38" t="s">
        <v>1437</v>
      </c>
      <c r="C55" t="s">
        <v>1642</v>
      </c>
      <c r="D55" t="s">
        <v>1643</v>
      </c>
      <c r="E55" t="s">
        <v>2101</v>
      </c>
      <c r="I55" s="38" t="s">
        <v>1899</v>
      </c>
      <c r="J55">
        <v>72000</v>
      </c>
    </row>
    <row r="56" spans="1:10" ht="12.75">
      <c r="A56" s="55" t="s">
        <v>178</v>
      </c>
      <c r="B56" s="38" t="s">
        <v>2756</v>
      </c>
      <c r="I56" s="61" t="s">
        <v>2288</v>
      </c>
      <c r="J56" s="60">
        <v>4500</v>
      </c>
    </row>
    <row r="57" spans="1:10" ht="12.75">
      <c r="A57" s="57" t="s">
        <v>1307</v>
      </c>
      <c r="B57" s="38" t="s">
        <v>2757</v>
      </c>
      <c r="I57" s="61" t="s">
        <v>429</v>
      </c>
      <c r="J57" s="60">
        <v>9600</v>
      </c>
    </row>
    <row r="58" spans="1:10" ht="12.75">
      <c r="A58" s="55" t="s">
        <v>3648</v>
      </c>
      <c r="B58" s="38" t="s">
        <v>2743</v>
      </c>
      <c r="I58" s="61" t="s">
        <v>2657</v>
      </c>
      <c r="J58" s="60">
        <v>34000</v>
      </c>
    </row>
    <row r="59" spans="1:10" ht="12.75">
      <c r="A59" t="s">
        <v>2121</v>
      </c>
      <c r="B59" s="38" t="s">
        <v>2758</v>
      </c>
      <c r="C59" t="s">
        <v>1642</v>
      </c>
      <c r="D59" t="s">
        <v>2056</v>
      </c>
      <c r="E59" t="s">
        <v>2057</v>
      </c>
      <c r="I59" s="38" t="s">
        <v>1900</v>
      </c>
      <c r="J59">
        <v>90000</v>
      </c>
    </row>
    <row r="60" spans="1:10" ht="12.75">
      <c r="A60" s="55" t="s">
        <v>3817</v>
      </c>
      <c r="B60" s="38" t="s">
        <v>2759</v>
      </c>
      <c r="I60" s="61" t="s">
        <v>3940</v>
      </c>
      <c r="J60" s="60">
        <v>2300</v>
      </c>
    </row>
    <row r="61" spans="1:10" ht="12.75">
      <c r="A61" t="s">
        <v>1143</v>
      </c>
      <c r="B61" s="38" t="s">
        <v>1746</v>
      </c>
      <c r="C61" t="s">
        <v>1642</v>
      </c>
      <c r="D61" t="s">
        <v>1643</v>
      </c>
      <c r="J61"/>
    </row>
    <row r="62" spans="1:10" ht="12.75">
      <c r="A62" t="s">
        <v>1929</v>
      </c>
      <c r="B62" s="38" t="s">
        <v>1438</v>
      </c>
      <c r="C62" t="s">
        <v>1642</v>
      </c>
      <c r="D62" t="s">
        <v>1643</v>
      </c>
      <c r="J62"/>
    </row>
    <row r="63" spans="1:10" ht="12.75">
      <c r="A63" t="s">
        <v>2489</v>
      </c>
      <c r="B63" s="38" t="s">
        <v>1445</v>
      </c>
      <c r="C63" t="s">
        <v>831</v>
      </c>
      <c r="D63" t="s">
        <v>832</v>
      </c>
      <c r="E63" t="s">
        <v>833</v>
      </c>
      <c r="F63" t="s">
        <v>3919</v>
      </c>
      <c r="J63"/>
    </row>
    <row r="64" spans="1:10" ht="12.75">
      <c r="A64" t="s">
        <v>2494</v>
      </c>
      <c r="B64" s="38" t="s">
        <v>1444</v>
      </c>
      <c r="C64" t="s">
        <v>834</v>
      </c>
      <c r="D64" t="s">
        <v>835</v>
      </c>
      <c r="E64" t="s">
        <v>832</v>
      </c>
      <c r="F64" t="s">
        <v>836</v>
      </c>
      <c r="G64" t="s">
        <v>837</v>
      </c>
      <c r="J64"/>
    </row>
    <row r="65" spans="1:10" ht="12.75">
      <c r="A65" t="s">
        <v>2490</v>
      </c>
      <c r="B65" s="38" t="s">
        <v>1443</v>
      </c>
      <c r="C65" t="s">
        <v>496</v>
      </c>
      <c r="D65" t="s">
        <v>497</v>
      </c>
      <c r="E65" t="s">
        <v>1643</v>
      </c>
      <c r="J65"/>
    </row>
    <row r="66" spans="1:10" ht="12.75">
      <c r="A66" t="s">
        <v>2491</v>
      </c>
      <c r="B66" s="38" t="s">
        <v>1442</v>
      </c>
      <c r="C66" t="s">
        <v>838</v>
      </c>
      <c r="D66" t="s">
        <v>839</v>
      </c>
      <c r="J66"/>
    </row>
    <row r="67" spans="1:10" ht="12.75">
      <c r="A67" t="s">
        <v>2492</v>
      </c>
      <c r="B67" s="38" t="s">
        <v>1440</v>
      </c>
      <c r="C67" t="s">
        <v>492</v>
      </c>
      <c r="D67" t="s">
        <v>1118</v>
      </c>
      <c r="E67" t="s">
        <v>493</v>
      </c>
      <c r="F67" t="s">
        <v>494</v>
      </c>
      <c r="G67" t="s">
        <v>495</v>
      </c>
      <c r="J67"/>
    </row>
    <row r="68" spans="1:10" ht="12.75">
      <c r="A68" t="s">
        <v>2493</v>
      </c>
      <c r="B68" s="38" t="s">
        <v>1441</v>
      </c>
      <c r="C68" t="s">
        <v>3919</v>
      </c>
      <c r="J68"/>
    </row>
    <row r="69" spans="1:10" ht="12.75">
      <c r="A69" s="57" t="s">
        <v>1288</v>
      </c>
      <c r="B69" s="38" t="s">
        <v>3856</v>
      </c>
      <c r="I69" s="61" t="s">
        <v>374</v>
      </c>
      <c r="J69" s="60">
        <v>2200</v>
      </c>
    </row>
    <row r="70" spans="1:10" ht="12.75">
      <c r="A70" t="s">
        <v>2122</v>
      </c>
      <c r="B70" s="38" t="s">
        <v>3856</v>
      </c>
      <c r="C70" t="s">
        <v>1642</v>
      </c>
      <c r="D70" t="s">
        <v>1643</v>
      </c>
      <c r="I70" s="38" t="s">
        <v>1901</v>
      </c>
      <c r="J70">
        <v>50000</v>
      </c>
    </row>
    <row r="71" spans="1:10" ht="12.75">
      <c r="A71" s="55" t="s">
        <v>1277</v>
      </c>
      <c r="B71" s="38" t="s">
        <v>1536</v>
      </c>
      <c r="I71" s="61" t="s">
        <v>2267</v>
      </c>
      <c r="J71" s="60">
        <v>7500</v>
      </c>
    </row>
    <row r="72" spans="1:10" ht="12.75">
      <c r="A72" s="55" t="s">
        <v>1187</v>
      </c>
      <c r="B72" s="38" t="s">
        <v>2760</v>
      </c>
      <c r="I72" s="61" t="s">
        <v>435</v>
      </c>
      <c r="J72" s="60">
        <v>2300</v>
      </c>
    </row>
    <row r="73" spans="1:10" ht="12.75">
      <c r="A73" s="55" t="s">
        <v>36</v>
      </c>
      <c r="B73" s="38" t="s">
        <v>2761</v>
      </c>
      <c r="I73" s="61" t="s">
        <v>3987</v>
      </c>
      <c r="J73" s="60">
        <v>2500</v>
      </c>
    </row>
    <row r="74" spans="1:10" ht="12.75">
      <c r="A74" t="s">
        <v>830</v>
      </c>
      <c r="B74" s="38" t="s">
        <v>1439</v>
      </c>
      <c r="C74" t="s">
        <v>1643</v>
      </c>
      <c r="J74"/>
    </row>
    <row r="75" spans="1:10" ht="12.75">
      <c r="A75" t="s">
        <v>1134</v>
      </c>
      <c r="B75" s="38" t="s">
        <v>1606</v>
      </c>
      <c r="C75" t="s">
        <v>1642</v>
      </c>
      <c r="D75" t="s">
        <v>1643</v>
      </c>
      <c r="J75"/>
    </row>
    <row r="76" spans="1:10" ht="12.75">
      <c r="A76" t="s">
        <v>3754</v>
      </c>
      <c r="B76" s="38" t="s">
        <v>1748</v>
      </c>
      <c r="J76"/>
    </row>
    <row r="77" spans="1:10" ht="12.75">
      <c r="A77" s="57" t="s">
        <v>1264</v>
      </c>
      <c r="B77" s="38" t="s">
        <v>2762</v>
      </c>
      <c r="I77" s="61" t="s">
        <v>601</v>
      </c>
      <c r="J77" s="60">
        <v>24000</v>
      </c>
    </row>
    <row r="78" spans="1:10" ht="12.75">
      <c r="A78" s="57" t="s">
        <v>1263</v>
      </c>
      <c r="B78" s="38" t="s">
        <v>2763</v>
      </c>
      <c r="I78" s="61" t="s">
        <v>2275</v>
      </c>
      <c r="J78" s="60">
        <v>5500</v>
      </c>
    </row>
    <row r="79" spans="1:10" ht="12.75">
      <c r="A79" s="55" t="s">
        <v>1031</v>
      </c>
      <c r="B79" s="38" t="s">
        <v>2764</v>
      </c>
      <c r="I79" s="61" t="s">
        <v>371</v>
      </c>
      <c r="J79" s="60">
        <v>2000</v>
      </c>
    </row>
    <row r="80" spans="1:10" ht="12.75">
      <c r="A80" s="55" t="s">
        <v>995</v>
      </c>
      <c r="B80" s="38" t="s">
        <v>2765</v>
      </c>
      <c r="I80" s="61" t="s">
        <v>2365</v>
      </c>
      <c r="J80" s="60">
        <v>3000</v>
      </c>
    </row>
    <row r="81" spans="1:10" ht="12.75">
      <c r="A81" s="57" t="s">
        <v>1289</v>
      </c>
      <c r="B81" s="38" t="s">
        <v>2766</v>
      </c>
      <c r="I81" s="61" t="s">
        <v>656</v>
      </c>
      <c r="J81" s="60">
        <v>10000</v>
      </c>
    </row>
    <row r="82" spans="1:10" ht="12.75">
      <c r="A82" s="57" t="s">
        <v>566</v>
      </c>
      <c r="B82" s="38" t="s">
        <v>2767</v>
      </c>
      <c r="I82" s="61" t="s">
        <v>2014</v>
      </c>
      <c r="J82" s="60">
        <v>5500</v>
      </c>
    </row>
    <row r="83" spans="1:10" ht="12.75">
      <c r="A83" s="57" t="s">
        <v>290</v>
      </c>
      <c r="B83" s="38" t="s">
        <v>2768</v>
      </c>
      <c r="I83" s="61" t="s">
        <v>2696</v>
      </c>
      <c r="J83" s="60">
        <v>25000</v>
      </c>
    </row>
    <row r="84" spans="1:10" ht="12.75">
      <c r="A84" s="57" t="s">
        <v>594</v>
      </c>
      <c r="B84" s="38" t="s">
        <v>2769</v>
      </c>
      <c r="I84" s="61" t="s">
        <v>4027</v>
      </c>
      <c r="J84" s="60">
        <v>3500</v>
      </c>
    </row>
    <row r="85" spans="1:10" ht="12.75">
      <c r="A85" t="s">
        <v>840</v>
      </c>
      <c r="B85" s="38" t="s">
        <v>1446</v>
      </c>
      <c r="C85" t="s">
        <v>1644</v>
      </c>
      <c r="J85"/>
    </row>
    <row r="86" spans="1:10" ht="12.75">
      <c r="A86" t="s">
        <v>841</v>
      </c>
      <c r="B86" s="38" t="s">
        <v>1447</v>
      </c>
      <c r="C86" t="s">
        <v>842</v>
      </c>
      <c r="D86" t="s">
        <v>1643</v>
      </c>
      <c r="E86" t="s">
        <v>843</v>
      </c>
      <c r="J86"/>
    </row>
    <row r="87" spans="1:10" ht="12.75">
      <c r="A87" t="s">
        <v>2123</v>
      </c>
      <c r="B87" s="38" t="s">
        <v>1448</v>
      </c>
      <c r="C87" t="s">
        <v>1642</v>
      </c>
      <c r="D87" t="s">
        <v>1643</v>
      </c>
      <c r="I87" s="38" t="s">
        <v>1902</v>
      </c>
      <c r="J87">
        <v>100000</v>
      </c>
    </row>
    <row r="88" spans="1:10" ht="12.75">
      <c r="A88" t="s">
        <v>844</v>
      </c>
      <c r="B88" s="38" t="s">
        <v>1459</v>
      </c>
      <c r="C88" t="s">
        <v>1642</v>
      </c>
      <c r="D88" t="s">
        <v>1643</v>
      </c>
      <c r="J88"/>
    </row>
    <row r="89" spans="1:10" ht="12.75">
      <c r="A89" t="s">
        <v>2480</v>
      </c>
      <c r="B89" s="38" t="s">
        <v>1437</v>
      </c>
      <c r="C89" t="s">
        <v>1643</v>
      </c>
      <c r="D89" t="s">
        <v>3918</v>
      </c>
      <c r="I89" s="38" t="s">
        <v>1916</v>
      </c>
      <c r="J89">
        <v>2300</v>
      </c>
    </row>
    <row r="90" spans="1:10" ht="12.75">
      <c r="A90" s="57" t="s">
        <v>1065</v>
      </c>
      <c r="B90" s="38" t="s">
        <v>2770</v>
      </c>
      <c r="I90" s="61" t="s">
        <v>1315</v>
      </c>
      <c r="J90" s="60">
        <v>5000</v>
      </c>
    </row>
    <row r="91" spans="1:10" ht="12.75">
      <c r="A91" s="55" t="s">
        <v>578</v>
      </c>
      <c r="B91" s="38" t="s">
        <v>2771</v>
      </c>
      <c r="I91" s="61" t="s">
        <v>2650</v>
      </c>
      <c r="J91" s="60">
        <v>35000</v>
      </c>
    </row>
    <row r="92" spans="1:10" ht="12.75">
      <c r="A92" s="55" t="s">
        <v>899</v>
      </c>
      <c r="B92" s="38" t="s">
        <v>1464</v>
      </c>
      <c r="I92" s="61" t="s">
        <v>2397</v>
      </c>
      <c r="J92" s="60">
        <v>3200</v>
      </c>
    </row>
    <row r="93" spans="1:10" ht="12.75">
      <c r="A93" s="55" t="s">
        <v>779</v>
      </c>
      <c r="B93" s="38" t="s">
        <v>1917</v>
      </c>
      <c r="I93" s="61" t="s">
        <v>711</v>
      </c>
      <c r="J93" s="60">
        <v>5000</v>
      </c>
    </row>
    <row r="94" spans="1:10" ht="12.75">
      <c r="A94" s="55" t="s">
        <v>900</v>
      </c>
      <c r="B94" s="38" t="s">
        <v>1464</v>
      </c>
      <c r="I94" s="61" t="s">
        <v>445</v>
      </c>
      <c r="J94" s="60">
        <v>2700</v>
      </c>
    </row>
    <row r="95" spans="1:10" ht="12.75">
      <c r="A95" s="55" t="s">
        <v>11</v>
      </c>
      <c r="B95" s="38" t="s">
        <v>2772</v>
      </c>
      <c r="I95" s="61" t="s">
        <v>4039</v>
      </c>
      <c r="J95" s="60">
        <v>2500</v>
      </c>
    </row>
    <row r="96" spans="1:10" ht="12.75">
      <c r="A96" s="55" t="s">
        <v>902</v>
      </c>
      <c r="B96" s="38" t="s">
        <v>2758</v>
      </c>
      <c r="I96" s="61" t="s">
        <v>3776</v>
      </c>
      <c r="J96" s="60">
        <v>11300</v>
      </c>
    </row>
    <row r="97" spans="1:10" ht="12.75">
      <c r="A97" s="55" t="s">
        <v>901</v>
      </c>
      <c r="B97" s="38" t="s">
        <v>2773</v>
      </c>
      <c r="I97" s="61" t="s">
        <v>4088</v>
      </c>
      <c r="J97" s="60">
        <v>3450</v>
      </c>
    </row>
    <row r="98" spans="1:10" ht="12.75">
      <c r="A98" s="55" t="s">
        <v>1290</v>
      </c>
      <c r="B98" s="38" t="s">
        <v>2774</v>
      </c>
      <c r="I98" s="61" t="s">
        <v>2318</v>
      </c>
      <c r="J98" s="60">
        <v>5000</v>
      </c>
    </row>
    <row r="99" spans="1:10" ht="12.75">
      <c r="A99" s="57" t="s">
        <v>1242</v>
      </c>
      <c r="B99" s="38" t="s">
        <v>2775</v>
      </c>
      <c r="I99" s="61" t="s">
        <v>2643</v>
      </c>
      <c r="J99" s="60">
        <v>38000</v>
      </c>
    </row>
    <row r="100" spans="1:10" ht="12.75">
      <c r="A100" s="55" t="s">
        <v>4101</v>
      </c>
      <c r="B100" s="38" t="s">
        <v>2776</v>
      </c>
      <c r="I100" s="61" t="s">
        <v>380</v>
      </c>
      <c r="J100" s="60">
        <v>4500</v>
      </c>
    </row>
    <row r="101" spans="1:10" ht="12.75">
      <c r="A101" s="55" t="s">
        <v>996</v>
      </c>
      <c r="B101" s="38" t="s">
        <v>2777</v>
      </c>
      <c r="I101" s="61" t="s">
        <v>3768</v>
      </c>
      <c r="J101" s="60">
        <v>3500</v>
      </c>
    </row>
    <row r="102" spans="1:10" ht="12.75">
      <c r="A102" t="s">
        <v>3929</v>
      </c>
      <c r="B102" s="38" t="s">
        <v>1449</v>
      </c>
      <c r="C102" t="s">
        <v>1642</v>
      </c>
      <c r="D102" t="s">
        <v>1643</v>
      </c>
      <c r="E102" t="s">
        <v>3918</v>
      </c>
      <c r="I102" s="38" t="s">
        <v>1903</v>
      </c>
      <c r="J102">
        <v>45000</v>
      </c>
    </row>
    <row r="103" spans="1:10" ht="12.75">
      <c r="A103" t="s">
        <v>2124</v>
      </c>
      <c r="B103" s="38" t="s">
        <v>1449</v>
      </c>
      <c r="C103" t="s">
        <v>1642</v>
      </c>
      <c r="D103" t="s">
        <v>1643</v>
      </c>
      <c r="E103" t="s">
        <v>3918</v>
      </c>
      <c r="I103" s="38" t="s">
        <v>1904</v>
      </c>
      <c r="J103">
        <v>50000</v>
      </c>
    </row>
    <row r="104" spans="1:10" ht="12.75">
      <c r="A104" s="55" t="s">
        <v>310</v>
      </c>
      <c r="B104" s="38" t="s">
        <v>2778</v>
      </c>
      <c r="I104" s="61" t="s">
        <v>1346</v>
      </c>
      <c r="J104" s="60">
        <v>8000</v>
      </c>
    </row>
    <row r="105" spans="1:10" ht="12.75">
      <c r="A105" t="s">
        <v>2125</v>
      </c>
      <c r="B105" s="38" t="s">
        <v>1437</v>
      </c>
      <c r="C105" t="s">
        <v>1642</v>
      </c>
      <c r="D105" t="s">
        <v>2483</v>
      </c>
      <c r="E105" t="s">
        <v>2484</v>
      </c>
      <c r="F105" t="s">
        <v>2479</v>
      </c>
      <c r="G105" t="s">
        <v>2485</v>
      </c>
      <c r="I105" s="38" t="s">
        <v>1918</v>
      </c>
      <c r="J105">
        <v>19800</v>
      </c>
    </row>
    <row r="106" spans="1:10" ht="12.75">
      <c r="A106" t="s">
        <v>3755</v>
      </c>
      <c r="B106" s="38" t="s">
        <v>1749</v>
      </c>
      <c r="J106"/>
    </row>
    <row r="107" spans="1:10" ht="12.75">
      <c r="A107" t="s">
        <v>1144</v>
      </c>
      <c r="B107" s="38" t="s">
        <v>1750</v>
      </c>
      <c r="C107" t="s">
        <v>1642</v>
      </c>
      <c r="D107" t="s">
        <v>1643</v>
      </c>
      <c r="J107"/>
    </row>
    <row r="108" spans="1:10" ht="12.75">
      <c r="A108" s="55" t="s">
        <v>4102</v>
      </c>
      <c r="B108" s="38" t="s">
        <v>2779</v>
      </c>
      <c r="I108" s="61" t="s">
        <v>2672</v>
      </c>
      <c r="J108" s="60">
        <v>30000</v>
      </c>
    </row>
    <row r="109" spans="1:10" ht="12.75">
      <c r="A109" s="55" t="s">
        <v>3792</v>
      </c>
      <c r="B109" s="38" t="s">
        <v>2780</v>
      </c>
      <c r="I109" s="61" t="s">
        <v>373</v>
      </c>
      <c r="J109" s="60">
        <v>2500</v>
      </c>
    </row>
    <row r="110" spans="1:10" ht="12.75">
      <c r="A110" s="55" t="s">
        <v>3711</v>
      </c>
      <c r="B110" s="38" t="s">
        <v>2781</v>
      </c>
      <c r="I110" s="61" t="s">
        <v>3507</v>
      </c>
      <c r="J110" s="60">
        <v>7000</v>
      </c>
    </row>
    <row r="111" spans="1:10" ht="12.75">
      <c r="A111" s="55" t="s">
        <v>1082</v>
      </c>
      <c r="B111" s="38" t="s">
        <v>2782</v>
      </c>
      <c r="I111" s="61" t="s">
        <v>363</v>
      </c>
      <c r="J111" s="60">
        <v>2900</v>
      </c>
    </row>
    <row r="112" spans="1:10" ht="12.75">
      <c r="A112" s="57" t="s">
        <v>2164</v>
      </c>
      <c r="B112" s="38" t="s">
        <v>2742</v>
      </c>
      <c r="I112" s="61" t="s">
        <v>657</v>
      </c>
      <c r="J112" s="60">
        <v>16000</v>
      </c>
    </row>
    <row r="113" spans="1:10" ht="12.75">
      <c r="A113" t="s">
        <v>2126</v>
      </c>
      <c r="B113" s="38" t="s">
        <v>2783</v>
      </c>
      <c r="C113" t="s">
        <v>1642</v>
      </c>
      <c r="D113" t="s">
        <v>1643</v>
      </c>
      <c r="E113" t="s">
        <v>3918</v>
      </c>
      <c r="F113" t="s">
        <v>2101</v>
      </c>
      <c r="I113" s="38" t="s">
        <v>1905</v>
      </c>
      <c r="J113">
        <v>99000</v>
      </c>
    </row>
    <row r="114" spans="1:10" ht="12.75">
      <c r="A114" s="55" t="s">
        <v>855</v>
      </c>
      <c r="B114" s="38" t="s">
        <v>2784</v>
      </c>
      <c r="I114" s="61" t="s">
        <v>664</v>
      </c>
      <c r="J114" s="60">
        <v>12500</v>
      </c>
    </row>
    <row r="115" spans="1:10" ht="12.75">
      <c r="A115" s="57" t="s">
        <v>52</v>
      </c>
      <c r="B115" s="38" t="s">
        <v>2785</v>
      </c>
      <c r="I115" s="61" t="s">
        <v>648</v>
      </c>
      <c r="J115" s="60">
        <v>17000</v>
      </c>
    </row>
    <row r="116" spans="1:10" ht="12.75">
      <c r="A116" s="55" t="s">
        <v>3681</v>
      </c>
      <c r="B116" s="38" t="s">
        <v>2786</v>
      </c>
      <c r="I116" s="61" t="s">
        <v>2676</v>
      </c>
      <c r="J116" s="60">
        <v>30000</v>
      </c>
    </row>
    <row r="117" spans="1:10" ht="12.75">
      <c r="A117" s="55" t="s">
        <v>12</v>
      </c>
      <c r="B117" s="38" t="s">
        <v>2787</v>
      </c>
      <c r="I117" s="61" t="s">
        <v>3986</v>
      </c>
      <c r="J117" s="60">
        <v>6000</v>
      </c>
    </row>
    <row r="118" spans="1:10" ht="12.75">
      <c r="A118" s="55" t="s">
        <v>4103</v>
      </c>
      <c r="B118" s="38" t="s">
        <v>2788</v>
      </c>
      <c r="I118" s="61" t="s">
        <v>3473</v>
      </c>
      <c r="J118" s="60">
        <v>9500</v>
      </c>
    </row>
    <row r="119" spans="1:10" ht="12.75">
      <c r="A119" s="55" t="s">
        <v>780</v>
      </c>
      <c r="B119" s="38" t="s">
        <v>2789</v>
      </c>
      <c r="I119" s="61" t="s">
        <v>1326</v>
      </c>
      <c r="J119" s="60">
        <v>10000</v>
      </c>
    </row>
    <row r="120" spans="1:10" ht="12.75">
      <c r="A120" s="55" t="s">
        <v>2165</v>
      </c>
      <c r="B120" s="38" t="s">
        <v>2742</v>
      </c>
      <c r="I120" s="61" t="s">
        <v>2294</v>
      </c>
      <c r="J120" s="60">
        <v>5900</v>
      </c>
    </row>
    <row r="121" spans="1:10" ht="12.75">
      <c r="A121" s="55" t="s">
        <v>2166</v>
      </c>
      <c r="B121" s="38" t="s">
        <v>2742</v>
      </c>
      <c r="I121" s="61" t="s">
        <v>700</v>
      </c>
      <c r="J121" s="60">
        <v>7500</v>
      </c>
    </row>
    <row r="122" spans="1:10" ht="12.75">
      <c r="A122" t="s">
        <v>2127</v>
      </c>
      <c r="B122" s="38" t="s">
        <v>1450</v>
      </c>
      <c r="C122" t="s">
        <v>1642</v>
      </c>
      <c r="D122" t="s">
        <v>2103</v>
      </c>
      <c r="E122" t="s">
        <v>2104</v>
      </c>
      <c r="F122" t="s">
        <v>2105</v>
      </c>
      <c r="I122" s="38" t="s">
        <v>1906</v>
      </c>
      <c r="J122">
        <v>110000</v>
      </c>
    </row>
    <row r="123" spans="1:10" ht="12.75">
      <c r="A123" s="57" t="s">
        <v>155</v>
      </c>
      <c r="B123" s="38" t="s">
        <v>2790</v>
      </c>
      <c r="I123" s="61" t="s">
        <v>4012</v>
      </c>
      <c r="J123" s="60">
        <v>6000</v>
      </c>
    </row>
    <row r="124" spans="1:10" ht="12.75">
      <c r="A124" s="55" t="s">
        <v>4104</v>
      </c>
      <c r="B124" s="38" t="s">
        <v>2791</v>
      </c>
      <c r="I124" s="61" t="s">
        <v>3529</v>
      </c>
      <c r="J124" s="60">
        <v>8000</v>
      </c>
    </row>
    <row r="125" spans="1:10" ht="12.75">
      <c r="A125" s="55" t="s">
        <v>1188</v>
      </c>
      <c r="B125" s="38" t="s">
        <v>2792</v>
      </c>
      <c r="I125" s="61" t="s">
        <v>653</v>
      </c>
      <c r="J125" s="60">
        <v>18000</v>
      </c>
    </row>
    <row r="126" spans="1:10" ht="12.75">
      <c r="A126" s="55" t="s">
        <v>984</v>
      </c>
      <c r="B126" s="38" t="s">
        <v>2793</v>
      </c>
      <c r="I126" s="61" t="s">
        <v>3493</v>
      </c>
      <c r="J126" s="60">
        <v>13500</v>
      </c>
    </row>
    <row r="127" spans="1:10" ht="12.75">
      <c r="A127" s="55" t="s">
        <v>1083</v>
      </c>
      <c r="B127" s="38" t="s">
        <v>2794</v>
      </c>
      <c r="I127" s="61" t="s">
        <v>2002</v>
      </c>
      <c r="J127" s="60">
        <v>14000</v>
      </c>
    </row>
    <row r="128" spans="1:10" ht="12.75">
      <c r="A128" s="57" t="s">
        <v>1189</v>
      </c>
      <c r="B128" s="38" t="s">
        <v>2795</v>
      </c>
      <c r="I128" s="61" t="s">
        <v>624</v>
      </c>
      <c r="J128" s="60">
        <v>20000</v>
      </c>
    </row>
    <row r="129" spans="1:10" ht="12.75">
      <c r="A129" s="55" t="s">
        <v>990</v>
      </c>
      <c r="B129" s="38" t="s">
        <v>2796</v>
      </c>
      <c r="I129" s="61" t="s">
        <v>370</v>
      </c>
      <c r="J129" s="60">
        <v>4000</v>
      </c>
    </row>
    <row r="130" spans="1:10" ht="12.75">
      <c r="A130" s="55" t="s">
        <v>579</v>
      </c>
      <c r="B130" s="38" t="s">
        <v>2797</v>
      </c>
      <c r="I130" s="61" t="s">
        <v>3502</v>
      </c>
      <c r="J130" s="60">
        <v>7000</v>
      </c>
    </row>
    <row r="131" spans="1:10" ht="12.75">
      <c r="A131" s="57" t="s">
        <v>3849</v>
      </c>
      <c r="B131" s="38" t="s">
        <v>1582</v>
      </c>
      <c r="I131" s="61" t="s">
        <v>619</v>
      </c>
      <c r="J131" s="60">
        <v>21000</v>
      </c>
    </row>
    <row r="132" spans="1:10" ht="12.75">
      <c r="A132" t="s">
        <v>2128</v>
      </c>
      <c r="B132" s="38" t="s">
        <v>2798</v>
      </c>
      <c r="C132" t="s">
        <v>1642</v>
      </c>
      <c r="D132" t="s">
        <v>2106</v>
      </c>
      <c r="E132" t="s">
        <v>2107</v>
      </c>
      <c r="F132" t="s">
        <v>2108</v>
      </c>
      <c r="G132" t="s">
        <v>2109</v>
      </c>
      <c r="I132" s="38" t="s">
        <v>1907</v>
      </c>
      <c r="J132">
        <v>200000</v>
      </c>
    </row>
    <row r="133" spans="1:10" ht="12.75">
      <c r="A133" t="s">
        <v>1174</v>
      </c>
      <c r="B133" s="38" t="s">
        <v>1451</v>
      </c>
      <c r="C133" t="s">
        <v>1642</v>
      </c>
      <c r="D133" t="s">
        <v>1643</v>
      </c>
      <c r="E133" t="s">
        <v>3917</v>
      </c>
      <c r="I133" s="38" t="s">
        <v>1884</v>
      </c>
      <c r="J133">
        <v>5900</v>
      </c>
    </row>
    <row r="134" spans="1:10" ht="12.75">
      <c r="A134" s="55" t="s">
        <v>781</v>
      </c>
      <c r="B134" s="38" t="s">
        <v>2799</v>
      </c>
      <c r="I134" s="61" t="s">
        <v>1339</v>
      </c>
      <c r="J134" s="60">
        <v>5400</v>
      </c>
    </row>
    <row r="135" spans="1:10" ht="12.75">
      <c r="A135" s="55" t="s">
        <v>997</v>
      </c>
      <c r="B135" s="38" t="s">
        <v>2800</v>
      </c>
      <c r="I135" s="61" t="s">
        <v>2440</v>
      </c>
      <c r="J135" s="60">
        <v>3300</v>
      </c>
    </row>
    <row r="136" spans="1:10" ht="12.75">
      <c r="A136" s="55" t="s">
        <v>580</v>
      </c>
      <c r="B136" s="38" t="s">
        <v>2801</v>
      </c>
      <c r="I136" s="61" t="s">
        <v>1976</v>
      </c>
      <c r="J136" s="60">
        <v>12000</v>
      </c>
    </row>
    <row r="137" spans="1:10" ht="12.75">
      <c r="A137" s="55" t="s">
        <v>1084</v>
      </c>
      <c r="B137" s="38" t="s">
        <v>2802</v>
      </c>
      <c r="I137" s="61" t="s">
        <v>404</v>
      </c>
      <c r="J137" s="60">
        <v>2500</v>
      </c>
    </row>
    <row r="138" spans="1:10" ht="12.75">
      <c r="A138" t="s">
        <v>3756</v>
      </c>
      <c r="C138" t="s">
        <v>3919</v>
      </c>
      <c r="J138"/>
    </row>
    <row r="139" spans="1:10" ht="12.75">
      <c r="A139" s="57" t="s">
        <v>53</v>
      </c>
      <c r="B139" s="38" t="s">
        <v>2803</v>
      </c>
      <c r="I139" s="61" t="s">
        <v>3985</v>
      </c>
      <c r="J139" s="60">
        <v>2000</v>
      </c>
    </row>
    <row r="140" spans="1:10" ht="12.75">
      <c r="A140" s="57" t="s">
        <v>1190</v>
      </c>
      <c r="B140" s="38" t="s">
        <v>2804</v>
      </c>
      <c r="I140" s="61" t="s">
        <v>3467</v>
      </c>
      <c r="J140" s="60">
        <v>10600</v>
      </c>
    </row>
    <row r="141" spans="1:10" ht="12.75">
      <c r="A141" t="s">
        <v>2129</v>
      </c>
      <c r="B141" s="38" t="s">
        <v>1452</v>
      </c>
      <c r="C141" t="s">
        <v>1642</v>
      </c>
      <c r="D141" t="s">
        <v>1643</v>
      </c>
      <c r="E141" t="s">
        <v>2477</v>
      </c>
      <c r="F141" t="s">
        <v>2478</v>
      </c>
      <c r="I141" s="38" t="s">
        <v>1908</v>
      </c>
      <c r="J141">
        <v>102000</v>
      </c>
    </row>
    <row r="142" spans="1:10" ht="12.75">
      <c r="A142" s="55" t="s">
        <v>311</v>
      </c>
      <c r="B142" s="38" t="s">
        <v>2805</v>
      </c>
      <c r="I142" s="61" t="s">
        <v>1338</v>
      </c>
      <c r="J142" s="60">
        <v>3400</v>
      </c>
    </row>
    <row r="143" spans="1:10" ht="12.75">
      <c r="A143" t="s">
        <v>845</v>
      </c>
      <c r="B143" s="38" t="s">
        <v>1453</v>
      </c>
      <c r="C143" t="s">
        <v>2110</v>
      </c>
      <c r="D143" t="s">
        <v>2572</v>
      </c>
      <c r="J143"/>
    </row>
    <row r="144" spans="1:10" ht="12.75">
      <c r="A144" s="55" t="s">
        <v>3818</v>
      </c>
      <c r="B144" s="38" t="s">
        <v>1536</v>
      </c>
      <c r="I144" s="61" t="s">
        <v>441</v>
      </c>
      <c r="J144" s="60">
        <v>2100</v>
      </c>
    </row>
    <row r="145" spans="1:10" ht="12.75">
      <c r="A145" s="55" t="s">
        <v>1085</v>
      </c>
      <c r="B145" s="38" t="s">
        <v>2806</v>
      </c>
      <c r="I145" s="61" t="s">
        <v>272</v>
      </c>
      <c r="J145" s="60">
        <v>2000</v>
      </c>
    </row>
    <row r="146" spans="1:10" ht="12.75">
      <c r="A146" t="s">
        <v>846</v>
      </c>
      <c r="B146" s="38" t="s">
        <v>1454</v>
      </c>
      <c r="C146" t="s">
        <v>1642</v>
      </c>
      <c r="D146" t="s">
        <v>1643</v>
      </c>
      <c r="J146"/>
    </row>
    <row r="147" spans="1:10" ht="12.75">
      <c r="A147" s="55" t="s">
        <v>866</v>
      </c>
      <c r="B147" s="38" t="s">
        <v>2807</v>
      </c>
      <c r="I147" s="61" t="s">
        <v>3770</v>
      </c>
      <c r="J147" s="60">
        <v>4100</v>
      </c>
    </row>
    <row r="148" spans="1:10" ht="12.75">
      <c r="A148" t="s">
        <v>1669</v>
      </c>
      <c r="B148" s="38" t="s">
        <v>1455</v>
      </c>
      <c r="C148" t="s">
        <v>1643</v>
      </c>
      <c r="J148"/>
    </row>
    <row r="149" spans="1:10" ht="12.75">
      <c r="A149" s="55" t="s">
        <v>3650</v>
      </c>
      <c r="B149" s="38" t="s">
        <v>2808</v>
      </c>
      <c r="I149" s="61" t="s">
        <v>267</v>
      </c>
      <c r="J149" s="60">
        <v>2600</v>
      </c>
    </row>
    <row r="150" spans="1:10" ht="12.75">
      <c r="A150" t="s">
        <v>3757</v>
      </c>
      <c r="C150" t="s">
        <v>3930</v>
      </c>
      <c r="D150" t="s">
        <v>3931</v>
      </c>
      <c r="E150" t="s">
        <v>3919</v>
      </c>
      <c r="J150"/>
    </row>
    <row r="151" spans="1:10" ht="12.75">
      <c r="A151" s="55" t="s">
        <v>1055</v>
      </c>
      <c r="B151" s="38" t="s">
        <v>2809</v>
      </c>
      <c r="I151" s="61" t="s">
        <v>2399</v>
      </c>
      <c r="J151" s="60">
        <v>4200</v>
      </c>
    </row>
    <row r="152" spans="1:10" ht="12.75">
      <c r="A152" s="57" t="s">
        <v>2168</v>
      </c>
      <c r="B152" s="38" t="s">
        <v>2810</v>
      </c>
      <c r="I152" s="61" t="s">
        <v>270</v>
      </c>
      <c r="J152" s="60">
        <v>3500</v>
      </c>
    </row>
    <row r="153" spans="1:10" ht="12.75">
      <c r="A153" s="57" t="s">
        <v>3698</v>
      </c>
      <c r="B153" s="38" t="s">
        <v>2810</v>
      </c>
      <c r="I153" s="61" t="s">
        <v>1353</v>
      </c>
      <c r="J153" s="60">
        <v>3800</v>
      </c>
    </row>
    <row r="154" spans="1:10" ht="12.75">
      <c r="A154" s="57" t="s">
        <v>2167</v>
      </c>
      <c r="B154" s="38" t="s">
        <v>2810</v>
      </c>
      <c r="I154" s="61" t="s">
        <v>707</v>
      </c>
      <c r="J154" s="60">
        <v>9500</v>
      </c>
    </row>
    <row r="155" spans="1:10" ht="12.75">
      <c r="A155" s="55" t="s">
        <v>903</v>
      </c>
      <c r="B155" s="38" t="s">
        <v>2811</v>
      </c>
      <c r="I155" s="61" t="s">
        <v>2310</v>
      </c>
      <c r="J155" s="60">
        <v>9000</v>
      </c>
    </row>
    <row r="156" spans="1:10" ht="12.75">
      <c r="A156" t="s">
        <v>2481</v>
      </c>
      <c r="B156" s="38" t="s">
        <v>1751</v>
      </c>
      <c r="C156" t="s">
        <v>3919</v>
      </c>
      <c r="J156"/>
    </row>
    <row r="157" spans="1:10" ht="12.75">
      <c r="A157" s="55" t="s">
        <v>156</v>
      </c>
      <c r="B157" s="38" t="s">
        <v>2812</v>
      </c>
      <c r="I157" s="61" t="s">
        <v>203</v>
      </c>
      <c r="J157" s="60">
        <v>8000</v>
      </c>
    </row>
    <row r="158" spans="1:10" ht="12.75">
      <c r="A158" s="55" t="s">
        <v>3651</v>
      </c>
      <c r="B158" s="38" t="s">
        <v>2813</v>
      </c>
      <c r="I158" s="61" t="s">
        <v>686</v>
      </c>
      <c r="J158" s="60">
        <v>7500</v>
      </c>
    </row>
    <row r="159" spans="1:10" ht="12.75">
      <c r="A159" s="55" t="s">
        <v>3652</v>
      </c>
      <c r="B159" s="38" t="s">
        <v>2814</v>
      </c>
      <c r="I159" s="61" t="s">
        <v>603</v>
      </c>
      <c r="J159" s="60">
        <v>24000</v>
      </c>
    </row>
    <row r="160" spans="1:10" ht="12.75">
      <c r="A160" s="55" t="s">
        <v>2169</v>
      </c>
      <c r="B160" s="38" t="s">
        <v>2815</v>
      </c>
      <c r="I160" s="61" t="s">
        <v>405</v>
      </c>
      <c r="J160" s="60">
        <v>2000</v>
      </c>
    </row>
    <row r="161" spans="1:10" ht="12.75">
      <c r="A161" s="57" t="s">
        <v>159</v>
      </c>
      <c r="B161" s="38" t="s">
        <v>2816</v>
      </c>
      <c r="I161" s="61" t="s">
        <v>2670</v>
      </c>
      <c r="J161" s="60">
        <v>30000</v>
      </c>
    </row>
    <row r="162" spans="1:10" ht="12.75">
      <c r="A162" s="55" t="s">
        <v>158</v>
      </c>
      <c r="B162" s="38" t="s">
        <v>2816</v>
      </c>
      <c r="I162" s="61" t="s">
        <v>409</v>
      </c>
      <c r="J162" s="60">
        <v>3300</v>
      </c>
    </row>
    <row r="163" spans="1:10" ht="12.75">
      <c r="A163" s="55" t="s">
        <v>157</v>
      </c>
      <c r="B163" s="38" t="s">
        <v>2816</v>
      </c>
      <c r="I163" s="61" t="s">
        <v>3939</v>
      </c>
      <c r="J163" s="60">
        <v>3000</v>
      </c>
    </row>
    <row r="164" spans="1:10" ht="12.75">
      <c r="A164" t="s">
        <v>2130</v>
      </c>
      <c r="B164" s="38" t="s">
        <v>1456</v>
      </c>
      <c r="C164" t="s">
        <v>1642</v>
      </c>
      <c r="D164" t="s">
        <v>3927</v>
      </c>
      <c r="E164" t="s">
        <v>3928</v>
      </c>
      <c r="F164" t="s">
        <v>3921</v>
      </c>
      <c r="G164" t="s">
        <v>3918</v>
      </c>
      <c r="H164" t="s">
        <v>2084</v>
      </c>
      <c r="I164" s="38" t="s">
        <v>1909</v>
      </c>
      <c r="J164">
        <v>90000</v>
      </c>
    </row>
    <row r="165" spans="1:10" ht="12.75">
      <c r="A165" s="57" t="s">
        <v>1291</v>
      </c>
      <c r="B165" s="38" t="s">
        <v>2817</v>
      </c>
      <c r="I165" s="61" t="s">
        <v>632</v>
      </c>
      <c r="J165" s="60">
        <v>20000</v>
      </c>
    </row>
    <row r="166" spans="1:10" ht="12.75">
      <c r="A166" s="55" t="s">
        <v>3850</v>
      </c>
      <c r="I166" s="61" t="s">
        <v>631</v>
      </c>
      <c r="J166" s="60">
        <v>20000</v>
      </c>
    </row>
    <row r="167" spans="1:10" ht="12.75">
      <c r="A167" s="55" t="s">
        <v>312</v>
      </c>
      <c r="B167" s="38" t="s">
        <v>2818</v>
      </c>
      <c r="I167" s="61" t="s">
        <v>2299</v>
      </c>
      <c r="J167" s="60">
        <v>3800</v>
      </c>
    </row>
    <row r="168" spans="1:10" ht="12.75">
      <c r="A168" s="55" t="s">
        <v>4105</v>
      </c>
      <c r="B168" s="38" t="s">
        <v>2819</v>
      </c>
      <c r="I168" s="61" t="s">
        <v>1986</v>
      </c>
      <c r="J168" s="60">
        <v>7000</v>
      </c>
    </row>
    <row r="169" spans="1:10" ht="12.75">
      <c r="A169" s="55" t="s">
        <v>595</v>
      </c>
      <c r="B169" s="38" t="s">
        <v>1452</v>
      </c>
      <c r="I169" s="61" t="s">
        <v>226</v>
      </c>
      <c r="J169" s="60">
        <v>5200</v>
      </c>
    </row>
    <row r="170" spans="1:10" ht="12.75">
      <c r="A170" s="55" t="s">
        <v>895</v>
      </c>
      <c r="B170" s="38" t="s">
        <v>2820</v>
      </c>
      <c r="I170" s="61" t="s">
        <v>2322</v>
      </c>
      <c r="J170" s="60">
        <v>5500</v>
      </c>
    </row>
    <row r="171" spans="1:10" ht="12.75">
      <c r="A171" s="55" t="s">
        <v>892</v>
      </c>
      <c r="B171" s="38" t="s">
        <v>2821</v>
      </c>
      <c r="I171" s="61" t="s">
        <v>2415</v>
      </c>
      <c r="J171" s="60">
        <v>5000</v>
      </c>
    </row>
    <row r="172" spans="1:10" ht="12.75">
      <c r="A172" t="s">
        <v>2131</v>
      </c>
      <c r="B172" s="38" t="s">
        <v>1457</v>
      </c>
      <c r="C172" t="s">
        <v>1642</v>
      </c>
      <c r="D172" t="s">
        <v>1643</v>
      </c>
      <c r="E172" t="s">
        <v>3918</v>
      </c>
      <c r="I172" s="38" t="s">
        <v>1910</v>
      </c>
      <c r="J172">
        <v>110000</v>
      </c>
    </row>
    <row r="173" spans="1:10" ht="12.75">
      <c r="A173" s="55" t="s">
        <v>3793</v>
      </c>
      <c r="B173" s="38" t="s">
        <v>2822</v>
      </c>
      <c r="I173" s="61" t="s">
        <v>2035</v>
      </c>
      <c r="J173" s="60">
        <v>6800</v>
      </c>
    </row>
    <row r="174" spans="1:10" ht="12.75">
      <c r="A174" s="55" t="s">
        <v>1191</v>
      </c>
      <c r="B174" s="38" t="s">
        <v>2823</v>
      </c>
      <c r="I174" s="61" t="s">
        <v>2534</v>
      </c>
      <c r="J174" s="60">
        <v>2000</v>
      </c>
    </row>
    <row r="175" spans="1:10" ht="12.75">
      <c r="A175" s="55" t="s">
        <v>985</v>
      </c>
      <c r="B175" s="38" t="s">
        <v>2824</v>
      </c>
      <c r="I175" s="61" t="s">
        <v>2621</v>
      </c>
      <c r="J175" s="60">
        <v>56000</v>
      </c>
    </row>
    <row r="176" spans="1:10" ht="12.75">
      <c r="A176" t="s">
        <v>847</v>
      </c>
      <c r="J176"/>
    </row>
    <row r="177" spans="1:10" ht="12.75">
      <c r="A177" s="57" t="s">
        <v>1227</v>
      </c>
      <c r="B177" s="38" t="s">
        <v>1428</v>
      </c>
      <c r="I177" s="61" t="s">
        <v>3483</v>
      </c>
      <c r="J177" s="60">
        <v>10000</v>
      </c>
    </row>
    <row r="178" spans="1:10" ht="12.75">
      <c r="A178" t="s">
        <v>2132</v>
      </c>
      <c r="B178" s="38" t="s">
        <v>1523</v>
      </c>
      <c r="C178" t="s">
        <v>1642</v>
      </c>
      <c r="D178" t="s">
        <v>1643</v>
      </c>
      <c r="I178" s="38" t="s">
        <v>1911</v>
      </c>
      <c r="J178">
        <v>78000</v>
      </c>
    </row>
    <row r="179" spans="1:10" ht="12.75">
      <c r="A179" s="57" t="s">
        <v>531</v>
      </c>
      <c r="B179" s="38" t="s">
        <v>1450</v>
      </c>
      <c r="I179" s="61" t="s">
        <v>386</v>
      </c>
      <c r="J179" s="60">
        <v>2000</v>
      </c>
    </row>
    <row r="180" spans="1:10" ht="12.75">
      <c r="A180" s="55" t="s">
        <v>3712</v>
      </c>
      <c r="B180" s="38" t="s">
        <v>1450</v>
      </c>
      <c r="I180" s="61" t="s">
        <v>2532</v>
      </c>
      <c r="J180" s="60">
        <v>5000</v>
      </c>
    </row>
    <row r="181" spans="1:10" ht="12.75">
      <c r="A181" t="s">
        <v>848</v>
      </c>
      <c r="B181" s="38" t="s">
        <v>1458</v>
      </c>
      <c r="C181" t="s">
        <v>1643</v>
      </c>
      <c r="J181"/>
    </row>
    <row r="182" spans="1:10" ht="12.75">
      <c r="A182" s="57" t="s">
        <v>1228</v>
      </c>
      <c r="B182" s="38" t="s">
        <v>2825</v>
      </c>
      <c r="I182" s="61" t="s">
        <v>602</v>
      </c>
      <c r="J182" s="60">
        <v>24000</v>
      </c>
    </row>
    <row r="183" spans="1:10" ht="12.75">
      <c r="A183" s="55" t="s">
        <v>3819</v>
      </c>
      <c r="B183" s="38" t="s">
        <v>2826</v>
      </c>
      <c r="I183" s="61" t="s">
        <v>4042</v>
      </c>
      <c r="J183" s="60">
        <v>2500</v>
      </c>
    </row>
    <row r="184" spans="1:10" ht="12.75">
      <c r="A184" s="55" t="s">
        <v>998</v>
      </c>
      <c r="B184" s="38" t="s">
        <v>2827</v>
      </c>
      <c r="I184" s="61" t="s">
        <v>402</v>
      </c>
      <c r="J184" s="60">
        <v>2800</v>
      </c>
    </row>
    <row r="185" spans="1:10" ht="12.75">
      <c r="A185" s="55" t="s">
        <v>291</v>
      </c>
      <c r="B185" s="38" t="s">
        <v>2828</v>
      </c>
      <c r="I185" s="61" t="s">
        <v>2320</v>
      </c>
      <c r="J185" s="60">
        <v>4000</v>
      </c>
    </row>
    <row r="186" spans="1:10" ht="12.75">
      <c r="A186" t="s">
        <v>849</v>
      </c>
      <c r="B186" s="38" t="s">
        <v>1460</v>
      </c>
      <c r="C186" t="s">
        <v>1642</v>
      </c>
      <c r="D186" t="s">
        <v>1643</v>
      </c>
      <c r="E186" t="s">
        <v>3922</v>
      </c>
      <c r="F186" t="s">
        <v>2234</v>
      </c>
      <c r="J186"/>
    </row>
    <row r="187" spans="1:10" ht="12.75">
      <c r="A187" s="55" t="s">
        <v>1218</v>
      </c>
      <c r="B187" s="38" t="s">
        <v>2829</v>
      </c>
      <c r="I187" s="61" t="s">
        <v>2329</v>
      </c>
      <c r="J187" s="60">
        <v>2700</v>
      </c>
    </row>
    <row r="188" spans="1:10" ht="12.75">
      <c r="A188" s="55" t="s">
        <v>38</v>
      </c>
      <c r="B188" s="38" t="s">
        <v>2830</v>
      </c>
      <c r="I188" s="61" t="s">
        <v>2628</v>
      </c>
      <c r="J188" s="60">
        <v>45000</v>
      </c>
    </row>
    <row r="189" spans="1:10" ht="12.75">
      <c r="A189" s="57" t="s">
        <v>999</v>
      </c>
      <c r="B189" s="38" t="s">
        <v>2831</v>
      </c>
      <c r="I189" s="61" t="s">
        <v>641</v>
      </c>
      <c r="J189" s="60">
        <v>20000</v>
      </c>
    </row>
    <row r="190" spans="1:10" ht="12.75">
      <c r="A190" t="s">
        <v>1145</v>
      </c>
      <c r="B190" s="38" t="s">
        <v>1752</v>
      </c>
      <c r="C190" t="s">
        <v>1642</v>
      </c>
      <c r="D190" t="s">
        <v>1643</v>
      </c>
      <c r="J190"/>
    </row>
    <row r="191" spans="1:10" ht="12.75">
      <c r="A191" t="s">
        <v>3758</v>
      </c>
      <c r="C191" t="s">
        <v>1644</v>
      </c>
      <c r="J191"/>
    </row>
    <row r="192" spans="1:10" ht="12.75">
      <c r="A192" s="55" t="s">
        <v>339</v>
      </c>
      <c r="B192" s="38" t="s">
        <v>2832</v>
      </c>
      <c r="I192" s="61" t="s">
        <v>4015</v>
      </c>
      <c r="J192" s="60">
        <v>5200</v>
      </c>
    </row>
    <row r="193" spans="1:10" ht="12.75">
      <c r="A193" s="55" t="s">
        <v>567</v>
      </c>
      <c r="B193" s="38" t="s">
        <v>2833</v>
      </c>
      <c r="I193" s="61" t="s">
        <v>362</v>
      </c>
      <c r="J193" s="60">
        <v>2700</v>
      </c>
    </row>
    <row r="194" spans="1:10" ht="12.75">
      <c r="A194" s="55" t="s">
        <v>1219</v>
      </c>
      <c r="B194" s="38" t="s">
        <v>2834</v>
      </c>
      <c r="I194" s="61" t="s">
        <v>2290</v>
      </c>
      <c r="J194" s="60">
        <v>3300</v>
      </c>
    </row>
    <row r="195" spans="1:10" ht="12.75">
      <c r="A195" s="55" t="s">
        <v>3851</v>
      </c>
      <c r="B195" s="38" t="s">
        <v>2835</v>
      </c>
      <c r="I195" s="61" t="s">
        <v>3779</v>
      </c>
      <c r="J195" s="60">
        <v>4000</v>
      </c>
    </row>
    <row r="196" spans="1:10" ht="12.75">
      <c r="A196" s="55" t="s">
        <v>904</v>
      </c>
      <c r="B196" s="38" t="s">
        <v>2836</v>
      </c>
      <c r="I196" s="61" t="s">
        <v>677</v>
      </c>
      <c r="J196" s="60">
        <v>18000</v>
      </c>
    </row>
    <row r="197" spans="1:10" ht="12.75">
      <c r="A197" s="55" t="s">
        <v>3852</v>
      </c>
      <c r="B197" s="38" t="s">
        <v>2837</v>
      </c>
      <c r="I197" s="61" t="s">
        <v>2263</v>
      </c>
      <c r="J197" s="60">
        <v>5000</v>
      </c>
    </row>
    <row r="198" spans="1:10" ht="12.75">
      <c r="A198" s="55" t="s">
        <v>2170</v>
      </c>
      <c r="B198" s="38" t="s">
        <v>2838</v>
      </c>
      <c r="I198" s="61" t="s">
        <v>379</v>
      </c>
      <c r="J198" s="60">
        <v>4200</v>
      </c>
    </row>
    <row r="199" spans="1:10" ht="12.75">
      <c r="A199" t="s">
        <v>2133</v>
      </c>
      <c r="B199" s="38" t="s">
        <v>1461</v>
      </c>
      <c r="C199" t="s">
        <v>1642</v>
      </c>
      <c r="D199" t="s">
        <v>2085</v>
      </c>
      <c r="E199" t="s">
        <v>2086</v>
      </c>
      <c r="F199" t="s">
        <v>2087</v>
      </c>
      <c r="I199" s="38" t="s">
        <v>1912</v>
      </c>
      <c r="J199">
        <v>130000</v>
      </c>
    </row>
    <row r="200" spans="1:10" ht="12.75">
      <c r="A200" s="55" t="s">
        <v>4107</v>
      </c>
      <c r="B200" s="38" t="s">
        <v>2819</v>
      </c>
      <c r="I200" s="61" t="s">
        <v>3548</v>
      </c>
      <c r="J200" s="60">
        <v>5000</v>
      </c>
    </row>
    <row r="201" spans="1:10" ht="12.75">
      <c r="A201" s="55" t="s">
        <v>160</v>
      </c>
      <c r="B201" s="38" t="s">
        <v>2839</v>
      </c>
      <c r="I201" s="61" t="s">
        <v>4051</v>
      </c>
      <c r="J201" s="60">
        <v>2200</v>
      </c>
    </row>
    <row r="202" spans="1:10" ht="12.75">
      <c r="A202" s="55" t="s">
        <v>3679</v>
      </c>
      <c r="B202" s="38" t="s">
        <v>2840</v>
      </c>
      <c r="I202" s="61" t="s">
        <v>433</v>
      </c>
      <c r="J202" s="60">
        <v>3500</v>
      </c>
    </row>
    <row r="203" spans="1:10" ht="12.75">
      <c r="A203" t="s">
        <v>2134</v>
      </c>
      <c r="B203" s="38" t="s">
        <v>1462</v>
      </c>
      <c r="C203" t="s">
        <v>1642</v>
      </c>
      <c r="D203" t="s">
        <v>1643</v>
      </c>
      <c r="I203" s="38" t="s">
        <v>1886</v>
      </c>
      <c r="J203">
        <v>60000</v>
      </c>
    </row>
    <row r="204" spans="1:10" ht="12.75">
      <c r="A204" s="57" t="s">
        <v>581</v>
      </c>
      <c r="B204" s="38" t="s">
        <v>2841</v>
      </c>
      <c r="I204" s="61" t="s">
        <v>3778</v>
      </c>
      <c r="J204" s="60">
        <v>5600</v>
      </c>
    </row>
    <row r="205" spans="1:10" ht="12.75">
      <c r="A205" t="s">
        <v>850</v>
      </c>
      <c r="B205" s="38" t="s">
        <v>1605</v>
      </c>
      <c r="C205" t="s">
        <v>1642</v>
      </c>
      <c r="D205" t="s">
        <v>1643</v>
      </c>
      <c r="E205" t="s">
        <v>3918</v>
      </c>
      <c r="J205"/>
    </row>
    <row r="206" spans="1:10" ht="12.75">
      <c r="A206" s="55" t="s">
        <v>2171</v>
      </c>
      <c r="B206" s="38" t="s">
        <v>2842</v>
      </c>
      <c r="I206" s="61" t="s">
        <v>2619</v>
      </c>
      <c r="J206" s="60">
        <v>61800</v>
      </c>
    </row>
    <row r="207" spans="1:10" ht="12.75">
      <c r="A207" t="s">
        <v>1677</v>
      </c>
      <c r="B207" s="38" t="s">
        <v>1753</v>
      </c>
      <c r="C207" t="s">
        <v>1643</v>
      </c>
      <c r="J207"/>
    </row>
    <row r="208" spans="1:10" ht="12.75">
      <c r="A208" t="s">
        <v>851</v>
      </c>
      <c r="B208" s="38" t="s">
        <v>1463</v>
      </c>
      <c r="C208" t="s">
        <v>1642</v>
      </c>
      <c r="D208" t="s">
        <v>1643</v>
      </c>
      <c r="J208"/>
    </row>
    <row r="209" spans="1:10" ht="12.75">
      <c r="A209" s="55" t="s">
        <v>3680</v>
      </c>
      <c r="B209" s="38" t="s">
        <v>2843</v>
      </c>
      <c r="I209" s="61" t="s">
        <v>401</v>
      </c>
      <c r="J209" s="60">
        <v>2500</v>
      </c>
    </row>
    <row r="210" spans="1:10" ht="12.75">
      <c r="A210" s="55" t="s">
        <v>783</v>
      </c>
      <c r="B210" s="38" t="s">
        <v>2844</v>
      </c>
      <c r="I210" s="61" t="s">
        <v>4053</v>
      </c>
      <c r="J210" s="60">
        <v>2100</v>
      </c>
    </row>
    <row r="211" spans="1:10" ht="12.75">
      <c r="A211" s="55" t="s">
        <v>3820</v>
      </c>
      <c r="B211" s="38" t="s">
        <v>2845</v>
      </c>
      <c r="I211" s="61" t="s">
        <v>3965</v>
      </c>
      <c r="J211" s="60">
        <v>2000</v>
      </c>
    </row>
    <row r="212" spans="1:10" ht="12.75">
      <c r="A212" s="57" t="s">
        <v>1068</v>
      </c>
      <c r="B212" s="38" t="s">
        <v>1464</v>
      </c>
      <c r="I212" s="61" t="s">
        <v>2616</v>
      </c>
      <c r="J212" s="60">
        <v>66000</v>
      </c>
    </row>
    <row r="213" spans="1:10" ht="12.75">
      <c r="A213" t="s">
        <v>3576</v>
      </c>
      <c r="B213" s="38" t="s">
        <v>1464</v>
      </c>
      <c r="C213" t="s">
        <v>1642</v>
      </c>
      <c r="D213" t="s">
        <v>3920</v>
      </c>
      <c r="E213" t="s">
        <v>3921</v>
      </c>
      <c r="I213" s="38" t="s">
        <v>1887</v>
      </c>
      <c r="J213">
        <v>75000</v>
      </c>
    </row>
    <row r="214" spans="1:10" ht="12.75">
      <c r="A214" t="s">
        <v>3577</v>
      </c>
      <c r="B214" s="38" t="s">
        <v>2846</v>
      </c>
      <c r="C214" t="s">
        <v>1642</v>
      </c>
      <c r="D214" t="s">
        <v>1643</v>
      </c>
      <c r="I214" s="38" t="s">
        <v>1888</v>
      </c>
      <c r="J214">
        <v>238000</v>
      </c>
    </row>
    <row r="215" spans="1:10" ht="12.75">
      <c r="A215" s="55" t="s">
        <v>54</v>
      </c>
      <c r="B215" s="38" t="s">
        <v>2847</v>
      </c>
      <c r="I215" s="61" t="s">
        <v>694</v>
      </c>
      <c r="J215" s="60">
        <v>8000</v>
      </c>
    </row>
    <row r="216" spans="1:10" ht="12.75">
      <c r="A216" s="55" t="s">
        <v>3821</v>
      </c>
      <c r="B216" s="38" t="s">
        <v>2848</v>
      </c>
      <c r="I216" s="61" t="s">
        <v>2304</v>
      </c>
      <c r="J216" s="60">
        <v>3600</v>
      </c>
    </row>
    <row r="217" spans="1:10" ht="12.75">
      <c r="A217" s="55" t="s">
        <v>784</v>
      </c>
      <c r="B217" s="38" t="s">
        <v>2849</v>
      </c>
      <c r="I217" s="61" t="s">
        <v>2382</v>
      </c>
      <c r="J217" s="60">
        <v>3500</v>
      </c>
    </row>
    <row r="218" spans="1:10" ht="12.75">
      <c r="A218" t="s">
        <v>3578</v>
      </c>
      <c r="B218" s="38" t="s">
        <v>1465</v>
      </c>
      <c r="C218" t="s">
        <v>1642</v>
      </c>
      <c r="D218" t="s">
        <v>1643</v>
      </c>
      <c r="I218" s="38" t="s">
        <v>1889</v>
      </c>
      <c r="J218">
        <v>120000</v>
      </c>
    </row>
    <row r="219" spans="1:10" ht="12.75">
      <c r="A219" s="55" t="s">
        <v>1001</v>
      </c>
      <c r="B219" s="38" t="s">
        <v>2850</v>
      </c>
      <c r="I219" s="61" t="s">
        <v>2314</v>
      </c>
      <c r="J219" s="60">
        <v>4700</v>
      </c>
    </row>
    <row r="220" spans="1:10" ht="12.75">
      <c r="A220" s="55" t="s">
        <v>161</v>
      </c>
      <c r="B220" s="38" t="s">
        <v>2851</v>
      </c>
      <c r="I220" s="61" t="s">
        <v>4003</v>
      </c>
      <c r="J220" s="60">
        <v>10000</v>
      </c>
    </row>
    <row r="221" spans="1:10" ht="12.75">
      <c r="A221" s="55" t="s">
        <v>1002</v>
      </c>
      <c r="B221" s="38" t="s">
        <v>2852</v>
      </c>
      <c r="I221" s="61" t="s">
        <v>3943</v>
      </c>
      <c r="J221" s="60">
        <v>2100</v>
      </c>
    </row>
    <row r="222" spans="1:10" ht="12.75">
      <c r="A222" s="57" t="s">
        <v>3699</v>
      </c>
      <c r="B222" s="38" t="s">
        <v>2853</v>
      </c>
      <c r="I222" s="61" t="s">
        <v>3773</v>
      </c>
      <c r="J222" s="60">
        <v>4000</v>
      </c>
    </row>
    <row r="223" spans="1:10" ht="12.75">
      <c r="A223" s="57" t="s">
        <v>2172</v>
      </c>
      <c r="B223" s="38" t="s">
        <v>2854</v>
      </c>
      <c r="I223" s="61" t="s">
        <v>2627</v>
      </c>
      <c r="J223" s="60">
        <v>46000</v>
      </c>
    </row>
    <row r="224" spans="1:10" ht="12.75">
      <c r="A224" s="55" t="s">
        <v>3853</v>
      </c>
      <c r="B224" s="38" t="s">
        <v>1526</v>
      </c>
      <c r="I224" s="61" t="s">
        <v>2695</v>
      </c>
      <c r="J224" s="60">
        <v>25000</v>
      </c>
    </row>
    <row r="225" spans="1:10" ht="12.75">
      <c r="A225" s="55" t="s">
        <v>55</v>
      </c>
      <c r="B225" s="38" t="s">
        <v>1461</v>
      </c>
      <c r="I225" s="61" t="s">
        <v>234</v>
      </c>
      <c r="J225" s="60">
        <v>4000</v>
      </c>
    </row>
    <row r="226" spans="1:10" ht="12.75">
      <c r="A226" s="55" t="s">
        <v>13</v>
      </c>
      <c r="B226" s="38" t="s">
        <v>2855</v>
      </c>
      <c r="I226" s="61" t="s">
        <v>2309</v>
      </c>
      <c r="J226" s="60">
        <v>12500</v>
      </c>
    </row>
    <row r="227" spans="1:10" ht="12.75">
      <c r="A227" s="55" t="s">
        <v>1308</v>
      </c>
      <c r="B227" s="38" t="s">
        <v>2856</v>
      </c>
      <c r="I227" s="61" t="s">
        <v>218</v>
      </c>
      <c r="J227" s="60">
        <v>18000</v>
      </c>
    </row>
    <row r="228" spans="1:10" ht="12.75">
      <c r="A228" s="55" t="s">
        <v>785</v>
      </c>
      <c r="B228" s="38" t="s">
        <v>2857</v>
      </c>
      <c r="I228" s="61" t="s">
        <v>2536</v>
      </c>
      <c r="J228" s="60">
        <v>2500</v>
      </c>
    </row>
    <row r="229" spans="1:10" ht="12.75">
      <c r="A229" s="57" t="s">
        <v>1278</v>
      </c>
      <c r="B229" s="38" t="s">
        <v>2858</v>
      </c>
      <c r="I229" s="61" t="s">
        <v>225</v>
      </c>
      <c r="J229" s="60">
        <v>6500</v>
      </c>
    </row>
    <row r="230" spans="1:10" ht="12.75">
      <c r="A230" s="57" t="s">
        <v>1279</v>
      </c>
      <c r="B230" s="38" t="s">
        <v>2859</v>
      </c>
      <c r="I230" s="61" t="s">
        <v>2640</v>
      </c>
      <c r="J230" s="60">
        <v>40000</v>
      </c>
    </row>
    <row r="231" spans="1:10" ht="12.75">
      <c r="A231" s="55" t="s">
        <v>786</v>
      </c>
      <c r="B231" s="38" t="s">
        <v>1917</v>
      </c>
      <c r="I231" s="61" t="s">
        <v>3496</v>
      </c>
      <c r="J231" s="60">
        <v>6300</v>
      </c>
    </row>
    <row r="232" spans="1:10" ht="12.75">
      <c r="A232" s="55" t="s">
        <v>3700</v>
      </c>
      <c r="B232" s="38" t="s">
        <v>1448</v>
      </c>
      <c r="I232" s="61" t="s">
        <v>3774</v>
      </c>
      <c r="J232" s="60">
        <v>4000</v>
      </c>
    </row>
    <row r="233" spans="1:10" ht="12.75">
      <c r="A233" s="55" t="s">
        <v>3822</v>
      </c>
      <c r="B233" s="38" t="s">
        <v>2860</v>
      </c>
      <c r="I233" s="61" t="s">
        <v>432</v>
      </c>
      <c r="J233" s="60">
        <v>3000</v>
      </c>
    </row>
    <row r="234" spans="1:10" ht="12.75">
      <c r="A234" s="57" t="s">
        <v>498</v>
      </c>
      <c r="B234" s="38" t="s">
        <v>2861</v>
      </c>
      <c r="I234" s="61" t="s">
        <v>2699</v>
      </c>
      <c r="J234" s="60">
        <v>25000</v>
      </c>
    </row>
    <row r="235" spans="1:10" ht="12.75">
      <c r="A235" s="55" t="s">
        <v>3682</v>
      </c>
      <c r="B235" s="38" t="s">
        <v>2862</v>
      </c>
      <c r="I235" s="61" t="s">
        <v>2615</v>
      </c>
      <c r="J235" s="60">
        <v>68000</v>
      </c>
    </row>
    <row r="236" spans="1:10" ht="12.75">
      <c r="A236" t="s">
        <v>1146</v>
      </c>
      <c r="B236" s="38" t="s">
        <v>1758</v>
      </c>
      <c r="C236" t="s">
        <v>1642</v>
      </c>
      <c r="D236" t="s">
        <v>1643</v>
      </c>
      <c r="J236"/>
    </row>
    <row r="237" spans="1:10" ht="12.75">
      <c r="A237" t="s">
        <v>1671</v>
      </c>
      <c r="B237" s="38" t="s">
        <v>1757</v>
      </c>
      <c r="C237" t="s">
        <v>1642</v>
      </c>
      <c r="D237" t="s">
        <v>1643</v>
      </c>
      <c r="J237"/>
    </row>
    <row r="238" spans="1:10" ht="12.75">
      <c r="A238" t="s">
        <v>1147</v>
      </c>
      <c r="B238" s="38" t="s">
        <v>1756</v>
      </c>
      <c r="C238" t="s">
        <v>1642</v>
      </c>
      <c r="D238" t="s">
        <v>1643</v>
      </c>
      <c r="J238"/>
    </row>
    <row r="239" spans="1:10" ht="12.75">
      <c r="A239" t="s">
        <v>1148</v>
      </c>
      <c r="B239" s="38" t="s">
        <v>1755</v>
      </c>
      <c r="C239" t="s">
        <v>1642</v>
      </c>
      <c r="D239" t="s">
        <v>1643</v>
      </c>
      <c r="J239"/>
    </row>
    <row r="240" spans="1:10" ht="12.75">
      <c r="A240" t="s">
        <v>1149</v>
      </c>
      <c r="B240" s="38" t="s">
        <v>1754</v>
      </c>
      <c r="C240" t="s">
        <v>1642</v>
      </c>
      <c r="D240" t="s">
        <v>1643</v>
      </c>
      <c r="J240"/>
    </row>
    <row r="241" spans="1:10" ht="12.75">
      <c r="A241" t="s">
        <v>1150</v>
      </c>
      <c r="B241" s="38" t="s">
        <v>1759</v>
      </c>
      <c r="C241" t="s">
        <v>1642</v>
      </c>
      <c r="D241" t="s">
        <v>1643</v>
      </c>
      <c r="J241"/>
    </row>
    <row r="242" spans="1:10" ht="12.75">
      <c r="A242" t="s">
        <v>1670</v>
      </c>
      <c r="B242" s="38" t="s">
        <v>2517</v>
      </c>
      <c r="C242" t="s">
        <v>1642</v>
      </c>
      <c r="D242" t="s">
        <v>1643</v>
      </c>
      <c r="J242"/>
    </row>
    <row r="243" spans="1:10" ht="12.75">
      <c r="A243" t="s">
        <v>1151</v>
      </c>
      <c r="B243" s="38" t="s">
        <v>1760</v>
      </c>
      <c r="C243" t="s">
        <v>1642</v>
      </c>
      <c r="D243" t="s">
        <v>1643</v>
      </c>
      <c r="J243"/>
    </row>
    <row r="244" spans="1:10" ht="12.75">
      <c r="A244" t="s">
        <v>852</v>
      </c>
      <c r="B244" s="38" t="s">
        <v>1466</v>
      </c>
      <c r="C244" t="s">
        <v>1642</v>
      </c>
      <c r="D244" t="s">
        <v>1643</v>
      </c>
      <c r="J244"/>
    </row>
    <row r="245" spans="1:10" ht="12.75">
      <c r="A245" t="s">
        <v>2508</v>
      </c>
      <c r="B245" s="38" t="s">
        <v>2509</v>
      </c>
      <c r="C245" t="s">
        <v>1642</v>
      </c>
      <c r="D245" t="s">
        <v>1643</v>
      </c>
      <c r="J245"/>
    </row>
    <row r="246" spans="1:10" ht="12.75">
      <c r="A246" t="s">
        <v>2510</v>
      </c>
      <c r="B246" s="38" t="s">
        <v>2511</v>
      </c>
      <c r="C246" t="s">
        <v>1642</v>
      </c>
      <c r="D246" t="s">
        <v>1643</v>
      </c>
      <c r="J246"/>
    </row>
    <row r="247" spans="1:10" ht="12.75">
      <c r="A247" t="s">
        <v>2512</v>
      </c>
      <c r="B247" s="38" t="s">
        <v>2513</v>
      </c>
      <c r="C247" t="s">
        <v>1642</v>
      </c>
      <c r="D247" t="s">
        <v>1643</v>
      </c>
      <c r="J247"/>
    </row>
    <row r="248" spans="1:10" ht="12.75">
      <c r="A248" t="s">
        <v>2514</v>
      </c>
      <c r="B248" s="38" t="s">
        <v>2515</v>
      </c>
      <c r="C248" t="s">
        <v>1642</v>
      </c>
      <c r="D248" t="s">
        <v>1643</v>
      </c>
      <c r="J248"/>
    </row>
    <row r="249" spans="1:10" ht="12.75">
      <c r="A249" t="s">
        <v>2516</v>
      </c>
      <c r="B249" s="38" t="s">
        <v>2517</v>
      </c>
      <c r="C249" t="s">
        <v>1643</v>
      </c>
      <c r="J249"/>
    </row>
    <row r="250" spans="1:10" ht="12.75">
      <c r="A250" t="s">
        <v>1152</v>
      </c>
      <c r="B250" s="38" t="s">
        <v>1761</v>
      </c>
      <c r="C250" t="s">
        <v>1642</v>
      </c>
      <c r="D250" t="s">
        <v>1643</v>
      </c>
      <c r="J250"/>
    </row>
    <row r="251" spans="1:10" ht="12.75">
      <c r="A251" t="s">
        <v>1153</v>
      </c>
      <c r="B251" s="38" t="s">
        <v>1762</v>
      </c>
      <c r="C251" t="s">
        <v>1642</v>
      </c>
      <c r="D251" t="s">
        <v>1643</v>
      </c>
      <c r="J251"/>
    </row>
    <row r="252" spans="1:10" ht="12.75">
      <c r="A252" t="s">
        <v>1154</v>
      </c>
      <c r="B252" s="38" t="s">
        <v>1763</v>
      </c>
      <c r="C252" t="s">
        <v>1642</v>
      </c>
      <c r="D252" t="s">
        <v>1643</v>
      </c>
      <c r="J252"/>
    </row>
    <row r="253" spans="1:10" ht="12.75">
      <c r="A253" s="55" t="s">
        <v>4109</v>
      </c>
      <c r="B253" s="38" t="s">
        <v>2819</v>
      </c>
      <c r="I253" s="61" t="s">
        <v>220</v>
      </c>
      <c r="J253" s="60">
        <v>5000</v>
      </c>
    </row>
    <row r="254" spans="1:10" ht="12.75">
      <c r="A254" s="55" t="s">
        <v>787</v>
      </c>
      <c r="B254" s="38" t="s">
        <v>2863</v>
      </c>
      <c r="I254" s="61" t="s">
        <v>215</v>
      </c>
      <c r="J254" s="60">
        <v>4200</v>
      </c>
    </row>
    <row r="255" spans="1:10" ht="12.75">
      <c r="A255" t="s">
        <v>3759</v>
      </c>
      <c r="J255"/>
    </row>
    <row r="256" spans="1:10" ht="12.75">
      <c r="A256" t="s">
        <v>853</v>
      </c>
      <c r="B256" s="38" t="s">
        <v>1467</v>
      </c>
      <c r="C256" t="s">
        <v>1642</v>
      </c>
      <c r="D256" t="s">
        <v>1643</v>
      </c>
      <c r="J256"/>
    </row>
    <row r="257" spans="1:10" ht="12.75">
      <c r="A257" t="s">
        <v>854</v>
      </c>
      <c r="B257" s="38" t="s">
        <v>1468</v>
      </c>
      <c r="C257" t="s">
        <v>1642</v>
      </c>
      <c r="D257" t="s">
        <v>1643</v>
      </c>
      <c r="J257"/>
    </row>
    <row r="258" spans="1:10" ht="12.75">
      <c r="A258" s="55" t="s">
        <v>4110</v>
      </c>
      <c r="B258" s="38" t="s">
        <v>2864</v>
      </c>
      <c r="I258" s="61" t="s">
        <v>2349</v>
      </c>
      <c r="J258" s="60">
        <v>2000</v>
      </c>
    </row>
    <row r="259" spans="1:10" ht="12.75">
      <c r="A259" s="55" t="s">
        <v>1069</v>
      </c>
      <c r="B259" s="38" t="s">
        <v>2758</v>
      </c>
      <c r="I259" s="61" t="s">
        <v>2379</v>
      </c>
      <c r="J259" s="60">
        <v>6800</v>
      </c>
    </row>
    <row r="260" spans="1:10" ht="12.75">
      <c r="A260" s="55" t="s">
        <v>905</v>
      </c>
      <c r="B260" s="38" t="s">
        <v>2865</v>
      </c>
      <c r="I260" s="61" t="s">
        <v>710</v>
      </c>
      <c r="J260" s="60">
        <v>10000</v>
      </c>
    </row>
    <row r="261" spans="1:10" ht="12.75">
      <c r="A261" s="55" t="s">
        <v>788</v>
      </c>
      <c r="B261" s="38" t="s">
        <v>1452</v>
      </c>
      <c r="I261" s="61" t="s">
        <v>2452</v>
      </c>
      <c r="J261" s="60">
        <v>3200</v>
      </c>
    </row>
    <row r="262" spans="1:10" ht="12.75">
      <c r="A262" s="55" t="s">
        <v>70</v>
      </c>
      <c r="B262" s="38" t="s">
        <v>2866</v>
      </c>
      <c r="I262" s="61" t="s">
        <v>228</v>
      </c>
      <c r="J262" s="60">
        <v>4500</v>
      </c>
    </row>
    <row r="263" spans="1:10" ht="12.75">
      <c r="A263" s="55" t="s">
        <v>162</v>
      </c>
      <c r="B263" s="38" t="s">
        <v>2867</v>
      </c>
      <c r="I263" s="61" t="s">
        <v>4044</v>
      </c>
      <c r="J263" s="60">
        <v>2500</v>
      </c>
    </row>
    <row r="264" spans="1:10" ht="12.75">
      <c r="A264" s="55" t="s">
        <v>789</v>
      </c>
      <c r="B264" s="38" t="s">
        <v>2868</v>
      </c>
      <c r="I264" s="61" t="s">
        <v>2419</v>
      </c>
      <c r="J264" s="60">
        <v>2000</v>
      </c>
    </row>
    <row r="265" spans="1:10" ht="12.75">
      <c r="A265" s="57" t="s">
        <v>1033</v>
      </c>
      <c r="B265" s="38" t="s">
        <v>2869</v>
      </c>
      <c r="I265" s="61" t="s">
        <v>647</v>
      </c>
      <c r="J265" s="60">
        <v>18000</v>
      </c>
    </row>
    <row r="266" spans="1:10" ht="12.75">
      <c r="A266" t="s">
        <v>2700</v>
      </c>
      <c r="B266" s="38" t="s">
        <v>1469</v>
      </c>
      <c r="C266" t="s">
        <v>2235</v>
      </c>
      <c r="D266" t="s">
        <v>2236</v>
      </c>
      <c r="E266" t="s">
        <v>2237</v>
      </c>
      <c r="F266" t="s">
        <v>1099</v>
      </c>
      <c r="G266" t="s">
        <v>1100</v>
      </c>
      <c r="J266"/>
    </row>
    <row r="267" spans="1:10" ht="12.75">
      <c r="A267" s="57" t="s">
        <v>1247</v>
      </c>
      <c r="B267" s="38" t="s">
        <v>2870</v>
      </c>
      <c r="I267" s="61" t="s">
        <v>1978</v>
      </c>
      <c r="J267" s="60">
        <v>17000</v>
      </c>
    </row>
    <row r="268" spans="1:10" ht="12.75">
      <c r="A268" s="55" t="s">
        <v>961</v>
      </c>
      <c r="B268" s="38" t="s">
        <v>2871</v>
      </c>
      <c r="I268" s="61" t="s">
        <v>3523</v>
      </c>
      <c r="J268" s="60">
        <v>5800</v>
      </c>
    </row>
    <row r="269" spans="1:10" ht="12.75">
      <c r="A269" s="55" t="s">
        <v>71</v>
      </c>
      <c r="B269" s="38" t="s">
        <v>2872</v>
      </c>
      <c r="I269" s="61" t="s">
        <v>389</v>
      </c>
      <c r="J269" s="60">
        <v>2500</v>
      </c>
    </row>
    <row r="270" spans="1:10" ht="12.75">
      <c r="A270" s="55" t="s">
        <v>896</v>
      </c>
      <c r="B270" s="38" t="s">
        <v>2873</v>
      </c>
      <c r="I270" s="61" t="s">
        <v>423</v>
      </c>
      <c r="J270" s="60">
        <v>4000</v>
      </c>
    </row>
    <row r="271" spans="1:10" ht="12.75">
      <c r="A271" t="s">
        <v>3579</v>
      </c>
      <c r="B271" s="38" t="s">
        <v>1470</v>
      </c>
      <c r="C271" t="s">
        <v>1642</v>
      </c>
      <c r="D271" t="s">
        <v>1643</v>
      </c>
      <c r="E271" t="s">
        <v>2102</v>
      </c>
      <c r="I271" s="38" t="s">
        <v>1891</v>
      </c>
      <c r="J271">
        <v>84000</v>
      </c>
    </row>
    <row r="272" spans="1:10" ht="12.75">
      <c r="A272" t="s">
        <v>3580</v>
      </c>
      <c r="B272" s="38" t="s">
        <v>1471</v>
      </c>
      <c r="C272" t="s">
        <v>1642</v>
      </c>
      <c r="D272" t="s">
        <v>2041</v>
      </c>
      <c r="E272" t="s">
        <v>2042</v>
      </c>
      <c r="F272" t="s">
        <v>1657</v>
      </c>
      <c r="I272" s="38" t="s">
        <v>1875</v>
      </c>
      <c r="J272">
        <v>290000</v>
      </c>
    </row>
    <row r="273" spans="1:10" ht="12.75">
      <c r="A273" s="55" t="s">
        <v>1230</v>
      </c>
      <c r="B273" s="38" t="s">
        <v>2874</v>
      </c>
      <c r="I273" s="61" t="s">
        <v>3991</v>
      </c>
      <c r="J273" s="60">
        <v>3000</v>
      </c>
    </row>
    <row r="274" spans="1:10" ht="12.75">
      <c r="A274" s="55" t="s">
        <v>867</v>
      </c>
      <c r="B274" s="38" t="s">
        <v>2875</v>
      </c>
      <c r="I274" s="61" t="s">
        <v>616</v>
      </c>
      <c r="J274" s="60">
        <v>22000</v>
      </c>
    </row>
    <row r="275" spans="1:10" ht="12.75">
      <c r="A275" s="55" t="s">
        <v>868</v>
      </c>
      <c r="B275" s="38" t="s">
        <v>2876</v>
      </c>
      <c r="I275" s="61" t="s">
        <v>3959</v>
      </c>
      <c r="J275" s="60">
        <v>2000</v>
      </c>
    </row>
    <row r="276" spans="1:10" ht="12.75">
      <c r="A276" t="s">
        <v>2701</v>
      </c>
      <c r="B276" s="38" t="s">
        <v>1473</v>
      </c>
      <c r="C276" t="s">
        <v>1644</v>
      </c>
      <c r="J276"/>
    </row>
    <row r="277" spans="1:10" ht="12.75">
      <c r="A277" t="s">
        <v>2702</v>
      </c>
      <c r="B277" s="38" t="s">
        <v>1472</v>
      </c>
      <c r="C277" t="s">
        <v>1644</v>
      </c>
      <c r="J277"/>
    </row>
    <row r="278" spans="1:10" ht="12.75">
      <c r="A278" s="57" t="s">
        <v>1034</v>
      </c>
      <c r="B278" s="38" t="s">
        <v>1635</v>
      </c>
      <c r="I278" s="61" t="s">
        <v>3518</v>
      </c>
      <c r="J278" s="60">
        <v>11500</v>
      </c>
    </row>
    <row r="279" spans="1:10" ht="12.75">
      <c r="A279" s="55" t="s">
        <v>111</v>
      </c>
      <c r="B279" s="38" t="s">
        <v>1582</v>
      </c>
      <c r="I279" s="61" t="s">
        <v>4032</v>
      </c>
      <c r="J279" s="60">
        <v>3000</v>
      </c>
    </row>
    <row r="280" spans="1:10" ht="12.75">
      <c r="A280" s="55" t="s">
        <v>313</v>
      </c>
      <c r="B280" s="38" t="s">
        <v>2877</v>
      </c>
      <c r="I280" s="61" t="s">
        <v>289</v>
      </c>
      <c r="J280" s="60">
        <v>4500</v>
      </c>
    </row>
    <row r="281" spans="1:10" ht="12.75">
      <c r="A281" s="55" t="s">
        <v>1035</v>
      </c>
      <c r="B281" s="38" t="s">
        <v>2878</v>
      </c>
      <c r="I281" s="61" t="s">
        <v>3514</v>
      </c>
      <c r="J281" s="60">
        <v>15000</v>
      </c>
    </row>
    <row r="282" spans="1:10" ht="12.75">
      <c r="A282" s="55" t="s">
        <v>940</v>
      </c>
      <c r="B282" s="38" t="s">
        <v>2879</v>
      </c>
      <c r="I282" s="61" t="s">
        <v>2335</v>
      </c>
      <c r="J282" s="60">
        <v>2300</v>
      </c>
    </row>
    <row r="283" spans="1:10" ht="12.75">
      <c r="A283" s="55" t="s">
        <v>72</v>
      </c>
      <c r="B283" s="38" t="s">
        <v>2880</v>
      </c>
      <c r="I283" s="61" t="s">
        <v>2658</v>
      </c>
      <c r="J283" s="60">
        <v>33000</v>
      </c>
    </row>
    <row r="284" spans="1:10" ht="12.75">
      <c r="A284" s="55" t="s">
        <v>499</v>
      </c>
      <c r="B284" s="38" t="s">
        <v>2881</v>
      </c>
      <c r="I284" s="61" t="s">
        <v>195</v>
      </c>
      <c r="J284" s="60">
        <v>4000</v>
      </c>
    </row>
    <row r="285" spans="1:10" ht="12.75">
      <c r="A285" s="55" t="s">
        <v>56</v>
      </c>
      <c r="B285" s="38" t="s">
        <v>2882</v>
      </c>
      <c r="I285" s="61" t="s">
        <v>2390</v>
      </c>
      <c r="J285" s="60">
        <v>2500</v>
      </c>
    </row>
    <row r="286" spans="1:10" ht="12.75">
      <c r="A286" s="55" t="s">
        <v>3701</v>
      </c>
      <c r="B286" s="38" t="s">
        <v>2742</v>
      </c>
      <c r="I286" s="61" t="s">
        <v>713</v>
      </c>
      <c r="J286" s="60">
        <v>7000</v>
      </c>
    </row>
    <row r="287" spans="1:10" ht="12.75">
      <c r="A287" s="55" t="s">
        <v>340</v>
      </c>
      <c r="B287" s="38" t="s">
        <v>2883</v>
      </c>
      <c r="I287" s="61" t="s">
        <v>428</v>
      </c>
      <c r="J287" s="60">
        <v>2300</v>
      </c>
    </row>
    <row r="288" spans="1:10" ht="12.75">
      <c r="A288" s="57" t="s">
        <v>112</v>
      </c>
      <c r="B288" s="38" t="s">
        <v>1526</v>
      </c>
      <c r="I288" s="61" t="s">
        <v>661</v>
      </c>
      <c r="J288" s="60">
        <v>16000</v>
      </c>
    </row>
    <row r="289" spans="1:10" ht="12.75">
      <c r="A289" s="57" t="s">
        <v>1292</v>
      </c>
      <c r="I289" s="61" t="s">
        <v>4090</v>
      </c>
      <c r="J289" s="60">
        <v>3000</v>
      </c>
    </row>
    <row r="290" spans="1:10" ht="12.75">
      <c r="A290" s="55" t="s">
        <v>113</v>
      </c>
      <c r="B290" s="38" t="s">
        <v>2884</v>
      </c>
      <c r="I290" s="61" t="s">
        <v>692</v>
      </c>
      <c r="J290" s="60">
        <v>10000</v>
      </c>
    </row>
    <row r="291" spans="1:10" ht="12.75">
      <c r="A291" s="55" t="s">
        <v>39</v>
      </c>
      <c r="B291" s="38" t="s">
        <v>2885</v>
      </c>
      <c r="I291" s="61" t="s">
        <v>2526</v>
      </c>
      <c r="J291" s="60">
        <v>4000</v>
      </c>
    </row>
    <row r="292" spans="1:10" ht="12.75">
      <c r="A292" s="55" t="s">
        <v>532</v>
      </c>
      <c r="B292" s="38" t="s">
        <v>1450</v>
      </c>
      <c r="I292" s="61" t="s">
        <v>2348</v>
      </c>
      <c r="J292" s="60">
        <v>3300</v>
      </c>
    </row>
    <row r="293" spans="1:10" ht="12.75">
      <c r="A293" s="55" t="s">
        <v>1086</v>
      </c>
      <c r="B293" s="38" t="s">
        <v>2886</v>
      </c>
      <c r="I293" s="61" t="s">
        <v>688</v>
      </c>
      <c r="J293" s="60">
        <v>9000</v>
      </c>
    </row>
    <row r="294" spans="1:10" ht="12.75">
      <c r="A294" s="55" t="s">
        <v>575</v>
      </c>
      <c r="B294" s="38" t="s">
        <v>2887</v>
      </c>
      <c r="I294" s="61" t="s">
        <v>3969</v>
      </c>
      <c r="J294" s="60">
        <v>2100</v>
      </c>
    </row>
    <row r="295" spans="1:10" ht="12.75">
      <c r="A295" s="55" t="s">
        <v>73</v>
      </c>
      <c r="B295" s="38" t="s">
        <v>2888</v>
      </c>
      <c r="I295" s="61" t="s">
        <v>266</v>
      </c>
      <c r="J295" s="60">
        <v>2300</v>
      </c>
    </row>
    <row r="296" spans="1:10" ht="12.75">
      <c r="A296" s="55" t="s">
        <v>74</v>
      </c>
      <c r="B296" s="38" t="s">
        <v>2889</v>
      </c>
      <c r="I296" s="61" t="s">
        <v>2004</v>
      </c>
      <c r="J296" s="60">
        <v>5400</v>
      </c>
    </row>
    <row r="297" spans="1:10" ht="12.75">
      <c r="A297" s="55" t="s">
        <v>869</v>
      </c>
      <c r="B297" s="38" t="s">
        <v>2890</v>
      </c>
      <c r="I297" s="61" t="s">
        <v>2531</v>
      </c>
      <c r="J297" s="60">
        <v>2900</v>
      </c>
    </row>
    <row r="298" spans="1:10" ht="12.75">
      <c r="A298" s="55" t="s">
        <v>856</v>
      </c>
      <c r="B298" s="38" t="s">
        <v>2891</v>
      </c>
      <c r="I298" s="61" t="s">
        <v>2673</v>
      </c>
      <c r="J298" s="60">
        <v>30000</v>
      </c>
    </row>
    <row r="299" spans="1:10" ht="12.75">
      <c r="A299" s="55" t="s">
        <v>941</v>
      </c>
      <c r="B299" s="38" t="s">
        <v>2892</v>
      </c>
      <c r="I299" s="61" t="s">
        <v>2015</v>
      </c>
      <c r="J299" s="60">
        <v>4100</v>
      </c>
    </row>
    <row r="300" spans="1:10" ht="12.75">
      <c r="A300" t="s">
        <v>2703</v>
      </c>
      <c r="B300" s="38" t="s">
        <v>1474</v>
      </c>
      <c r="C300" t="s">
        <v>1643</v>
      </c>
      <c r="J300"/>
    </row>
    <row r="301" spans="1:10" ht="12.75">
      <c r="A301" s="57" t="s">
        <v>1215</v>
      </c>
      <c r="B301" s="38" t="s">
        <v>2893</v>
      </c>
      <c r="I301" s="61" t="s">
        <v>417</v>
      </c>
      <c r="J301" s="60">
        <v>2300</v>
      </c>
    </row>
    <row r="302" spans="1:10" ht="12.75">
      <c r="A302" s="57" t="s">
        <v>500</v>
      </c>
      <c r="B302" s="38" t="s">
        <v>2894</v>
      </c>
      <c r="I302" s="61" t="s">
        <v>2370</v>
      </c>
      <c r="J302" s="60">
        <v>3000</v>
      </c>
    </row>
    <row r="303" spans="1:10" ht="12.75">
      <c r="A303" t="s">
        <v>1173</v>
      </c>
      <c r="B303" s="38" t="s">
        <v>1475</v>
      </c>
      <c r="C303" t="s">
        <v>1642</v>
      </c>
      <c r="D303" t="s">
        <v>1643</v>
      </c>
      <c r="E303" t="s">
        <v>3918</v>
      </c>
      <c r="I303" s="38" t="s">
        <v>1877</v>
      </c>
      <c r="J303">
        <v>80000</v>
      </c>
    </row>
    <row r="304" spans="1:10" ht="12.75">
      <c r="A304" s="55" t="s">
        <v>3713</v>
      </c>
      <c r="B304" s="38" t="s">
        <v>1450</v>
      </c>
      <c r="I304" s="61" t="s">
        <v>418</v>
      </c>
      <c r="J304" s="60">
        <v>4000</v>
      </c>
    </row>
    <row r="305" spans="1:10" ht="12.75">
      <c r="A305" s="55" t="s">
        <v>1265</v>
      </c>
      <c r="B305" s="38" t="s">
        <v>2895</v>
      </c>
      <c r="I305" s="61" t="s">
        <v>3783</v>
      </c>
      <c r="J305" s="60">
        <v>4000</v>
      </c>
    </row>
    <row r="306" spans="1:10" ht="12.75">
      <c r="A306" s="57" t="s">
        <v>1248</v>
      </c>
      <c r="B306" s="38" t="s">
        <v>2896</v>
      </c>
      <c r="I306" s="61" t="s">
        <v>2527</v>
      </c>
      <c r="J306" s="60">
        <v>2200</v>
      </c>
    </row>
    <row r="307" spans="1:10" ht="12.75">
      <c r="A307" t="s">
        <v>2704</v>
      </c>
      <c r="B307" s="38" t="s">
        <v>1476</v>
      </c>
      <c r="C307" t="s">
        <v>1404</v>
      </c>
      <c r="D307" t="s">
        <v>1101</v>
      </c>
      <c r="E307" t="s">
        <v>1102</v>
      </c>
      <c r="J307"/>
    </row>
    <row r="308" spans="1:10" ht="12.75">
      <c r="A308" t="s">
        <v>2705</v>
      </c>
      <c r="B308" s="38" t="s">
        <v>1477</v>
      </c>
      <c r="C308" t="s">
        <v>1642</v>
      </c>
      <c r="D308" t="s">
        <v>3919</v>
      </c>
      <c r="J308"/>
    </row>
    <row r="309" spans="1:10" ht="12.75">
      <c r="A309" s="55" t="s">
        <v>906</v>
      </c>
      <c r="B309" s="38" t="s">
        <v>2897</v>
      </c>
      <c r="I309" s="61" t="s">
        <v>383</v>
      </c>
      <c r="J309" s="60">
        <v>2400</v>
      </c>
    </row>
    <row r="310" spans="1:10" ht="12.75">
      <c r="A310" s="57" t="s">
        <v>870</v>
      </c>
      <c r="B310" s="38" t="s">
        <v>2898</v>
      </c>
      <c r="I310" s="61" t="s">
        <v>2026</v>
      </c>
      <c r="J310" s="60">
        <v>6500</v>
      </c>
    </row>
    <row r="311" spans="1:10" ht="12.75">
      <c r="A311" s="55" t="s">
        <v>4111</v>
      </c>
      <c r="B311" s="38" t="s">
        <v>2819</v>
      </c>
      <c r="I311" s="61" t="s">
        <v>3506</v>
      </c>
      <c r="J311" s="60">
        <v>9500</v>
      </c>
    </row>
    <row r="312" spans="1:10" ht="12.75">
      <c r="A312" s="57" t="s">
        <v>564</v>
      </c>
      <c r="B312" s="38" t="s">
        <v>2899</v>
      </c>
      <c r="I312" s="61" t="s">
        <v>1985</v>
      </c>
      <c r="J312" s="60">
        <v>8000</v>
      </c>
    </row>
    <row r="313" spans="1:10" ht="12.75">
      <c r="A313" s="55" t="s">
        <v>790</v>
      </c>
      <c r="B313" s="38" t="s">
        <v>2900</v>
      </c>
      <c r="I313" s="61" t="s">
        <v>614</v>
      </c>
      <c r="J313" s="60">
        <v>22000</v>
      </c>
    </row>
    <row r="314" spans="1:10" ht="12.75">
      <c r="A314" s="55" t="s">
        <v>962</v>
      </c>
      <c r="B314" s="38" t="s">
        <v>2901</v>
      </c>
      <c r="C314" t="s">
        <v>1642</v>
      </c>
      <c r="D314" t="s">
        <v>1643</v>
      </c>
      <c r="E314" t="s">
        <v>3918</v>
      </c>
      <c r="F314" t="s">
        <v>3917</v>
      </c>
      <c r="I314" s="61" t="s">
        <v>2289</v>
      </c>
      <c r="J314" s="60">
        <v>4500</v>
      </c>
    </row>
    <row r="315" spans="1:10" ht="12.75">
      <c r="A315" s="55" t="s">
        <v>3659</v>
      </c>
      <c r="B315" s="38" t="s">
        <v>2902</v>
      </c>
      <c r="I315" s="61" t="s">
        <v>2612</v>
      </c>
      <c r="J315" s="60">
        <v>70000</v>
      </c>
    </row>
    <row r="316" spans="1:10" ht="12.75">
      <c r="A316" t="s">
        <v>1155</v>
      </c>
      <c r="B316" s="38" t="s">
        <v>1764</v>
      </c>
      <c r="C316" t="s">
        <v>1642</v>
      </c>
      <c r="D316" t="s">
        <v>1643</v>
      </c>
      <c r="J316"/>
    </row>
    <row r="317" spans="1:10" ht="12.75">
      <c r="A317" t="s">
        <v>2706</v>
      </c>
      <c r="B317" s="38" t="s">
        <v>1478</v>
      </c>
      <c r="C317" t="s">
        <v>1642</v>
      </c>
      <c r="D317" t="s">
        <v>1643</v>
      </c>
      <c r="J317"/>
    </row>
    <row r="318" spans="1:10" ht="12.75">
      <c r="A318" s="55" t="s">
        <v>4112</v>
      </c>
      <c r="B318" s="38" t="s">
        <v>2903</v>
      </c>
      <c r="I318" s="61" t="s">
        <v>709</v>
      </c>
      <c r="J318" s="60">
        <v>16500</v>
      </c>
    </row>
    <row r="319" spans="1:10" ht="12.75">
      <c r="A319" t="s">
        <v>1156</v>
      </c>
      <c r="B319" s="38" t="s">
        <v>1765</v>
      </c>
      <c r="C319" t="s">
        <v>1643</v>
      </c>
      <c r="J319"/>
    </row>
    <row r="320" spans="1:10" ht="12.75">
      <c r="A320" t="s">
        <v>3760</v>
      </c>
      <c r="B320" s="38" t="s">
        <v>1766</v>
      </c>
      <c r="J320"/>
    </row>
    <row r="321" spans="1:10" ht="12.75">
      <c r="A321" s="55" t="s">
        <v>1309</v>
      </c>
      <c r="B321" s="38" t="s">
        <v>2904</v>
      </c>
      <c r="I321" s="61" t="s">
        <v>4004</v>
      </c>
      <c r="J321" s="60">
        <v>10000</v>
      </c>
    </row>
    <row r="322" spans="1:10" ht="12.75">
      <c r="A322" s="57" t="s">
        <v>3683</v>
      </c>
      <c r="B322" s="38" t="s">
        <v>2905</v>
      </c>
      <c r="I322" s="61" t="s">
        <v>2641</v>
      </c>
      <c r="J322" s="60">
        <v>40000</v>
      </c>
    </row>
    <row r="323" spans="1:10" ht="12.75">
      <c r="A323" s="55" t="s">
        <v>1003</v>
      </c>
      <c r="B323" s="38" t="s">
        <v>2905</v>
      </c>
      <c r="I323" s="61" t="s">
        <v>1988</v>
      </c>
      <c r="J323" s="60">
        <v>10000</v>
      </c>
    </row>
    <row r="324" spans="1:10" ht="12.75">
      <c r="A324" s="57" t="s">
        <v>919</v>
      </c>
      <c r="B324" s="38" t="s">
        <v>2758</v>
      </c>
      <c r="I324" s="61" t="s">
        <v>2683</v>
      </c>
      <c r="J324" s="60">
        <v>28000</v>
      </c>
    </row>
    <row r="325" spans="1:10" ht="12.75">
      <c r="A325" s="55" t="s">
        <v>1004</v>
      </c>
      <c r="B325" s="38" t="s">
        <v>2906</v>
      </c>
      <c r="I325" s="61" t="s">
        <v>2449</v>
      </c>
      <c r="J325" s="60">
        <v>3700</v>
      </c>
    </row>
    <row r="326" spans="1:10" ht="12.75">
      <c r="A326" s="55" t="s">
        <v>75</v>
      </c>
      <c r="B326" s="38" t="s">
        <v>2907</v>
      </c>
      <c r="I326" s="61" t="s">
        <v>3936</v>
      </c>
      <c r="J326" s="60">
        <v>2000</v>
      </c>
    </row>
    <row r="327" spans="1:10" ht="12.75">
      <c r="A327" s="55" t="s">
        <v>3654</v>
      </c>
      <c r="B327" s="38" t="s">
        <v>1878</v>
      </c>
      <c r="I327" s="61" t="s">
        <v>3784</v>
      </c>
      <c r="J327" s="60">
        <v>4000</v>
      </c>
    </row>
    <row r="328" spans="1:10" ht="12.75">
      <c r="A328" t="s">
        <v>3581</v>
      </c>
      <c r="B328" s="38" t="s">
        <v>1880</v>
      </c>
      <c r="C328" t="s">
        <v>1643</v>
      </c>
      <c r="I328" s="38" t="s">
        <v>1879</v>
      </c>
      <c r="J328">
        <v>2300</v>
      </c>
    </row>
    <row r="329" spans="1:10" ht="12.75">
      <c r="A329" s="55" t="s">
        <v>791</v>
      </c>
      <c r="B329" s="38" t="s">
        <v>2908</v>
      </c>
      <c r="I329" s="61" t="s">
        <v>2298</v>
      </c>
      <c r="J329" s="60">
        <v>2000</v>
      </c>
    </row>
    <row r="330" spans="1:10" ht="12.75">
      <c r="A330" s="57" t="s">
        <v>596</v>
      </c>
      <c r="B330" s="38" t="s">
        <v>2909</v>
      </c>
      <c r="I330" s="61" t="s">
        <v>2524</v>
      </c>
      <c r="J330" s="60">
        <v>2200</v>
      </c>
    </row>
    <row r="331" spans="1:10" ht="12.75">
      <c r="A331" t="s">
        <v>3761</v>
      </c>
      <c r="C331" t="s">
        <v>1644</v>
      </c>
      <c r="J331"/>
    </row>
    <row r="332" spans="1:10" ht="12.75">
      <c r="A332" s="55" t="s">
        <v>582</v>
      </c>
      <c r="B332" s="38" t="s">
        <v>2910</v>
      </c>
      <c r="I332" s="61" t="s">
        <v>455</v>
      </c>
      <c r="J332" s="60">
        <v>2500</v>
      </c>
    </row>
    <row r="333" spans="1:10" ht="12.75">
      <c r="A333" t="s">
        <v>2707</v>
      </c>
      <c r="B333" s="38" t="s">
        <v>1479</v>
      </c>
      <c r="C333" t="s">
        <v>2573</v>
      </c>
      <c r="D333" t="s">
        <v>2574</v>
      </c>
      <c r="J333"/>
    </row>
    <row r="334" spans="1:10" ht="12.75">
      <c r="A334" t="s">
        <v>3762</v>
      </c>
      <c r="B334" s="38" t="s">
        <v>1767</v>
      </c>
      <c r="J334"/>
    </row>
    <row r="335" spans="1:10" ht="12.75">
      <c r="A335" s="55" t="s">
        <v>163</v>
      </c>
      <c r="B335" s="38" t="s">
        <v>2911</v>
      </c>
      <c r="I335" s="61" t="s">
        <v>3998</v>
      </c>
      <c r="J335" s="60">
        <v>2500</v>
      </c>
    </row>
    <row r="336" spans="1:10" ht="12.75">
      <c r="A336" s="55" t="s">
        <v>4113</v>
      </c>
      <c r="B336" s="38" t="s">
        <v>2912</v>
      </c>
      <c r="I336" s="61" t="s">
        <v>3543</v>
      </c>
      <c r="J336" s="60">
        <v>7000</v>
      </c>
    </row>
    <row r="337" spans="1:10" ht="12.75">
      <c r="A337" s="57" t="s">
        <v>1284</v>
      </c>
      <c r="B337" s="38" t="s">
        <v>2913</v>
      </c>
      <c r="I337" s="61" t="s">
        <v>1343</v>
      </c>
      <c r="J337" s="60">
        <v>2900</v>
      </c>
    </row>
    <row r="338" spans="1:10" ht="12.75">
      <c r="A338" t="s">
        <v>3763</v>
      </c>
      <c r="D338" t="s">
        <v>1643</v>
      </c>
      <c r="J338"/>
    </row>
    <row r="339" spans="1:10" ht="12.75">
      <c r="A339" t="s">
        <v>2708</v>
      </c>
      <c r="B339" s="38" t="s">
        <v>1480</v>
      </c>
      <c r="C339" t="s">
        <v>1642</v>
      </c>
      <c r="D339" t="s">
        <v>1643</v>
      </c>
      <c r="E339" t="s">
        <v>1644</v>
      </c>
      <c r="J339"/>
    </row>
    <row r="340" spans="1:10" ht="12.75">
      <c r="A340" t="s">
        <v>1157</v>
      </c>
      <c r="B340" s="38" t="s">
        <v>1768</v>
      </c>
      <c r="C340" t="s">
        <v>1642</v>
      </c>
      <c r="D340" t="s">
        <v>1643</v>
      </c>
      <c r="J340"/>
    </row>
    <row r="341" spans="1:10" ht="12.75">
      <c r="A341" t="s">
        <v>1158</v>
      </c>
      <c r="B341" s="38" t="s">
        <v>1769</v>
      </c>
      <c r="C341" t="s">
        <v>1642</v>
      </c>
      <c r="D341" t="s">
        <v>1643</v>
      </c>
      <c r="J341"/>
    </row>
    <row r="342" spans="1:10" ht="12.75">
      <c r="A342" t="s">
        <v>1159</v>
      </c>
      <c r="B342" s="38" t="s">
        <v>1770</v>
      </c>
      <c r="C342" t="s">
        <v>490</v>
      </c>
      <c r="D342" t="s">
        <v>491</v>
      </c>
      <c r="E342" t="s">
        <v>1643</v>
      </c>
      <c r="J342"/>
    </row>
    <row r="343" spans="1:10" ht="12.75">
      <c r="A343" t="s">
        <v>1160</v>
      </c>
      <c r="B343" s="38" t="s">
        <v>1771</v>
      </c>
      <c r="C343" t="s">
        <v>1642</v>
      </c>
      <c r="D343" t="s">
        <v>1643</v>
      </c>
      <c r="J343"/>
    </row>
    <row r="344" spans="1:10" ht="12.75">
      <c r="A344" t="s">
        <v>1161</v>
      </c>
      <c r="C344" t="s">
        <v>1642</v>
      </c>
      <c r="D344" t="s">
        <v>1643</v>
      </c>
      <c r="J344"/>
    </row>
    <row r="345" spans="1:10" ht="12.75">
      <c r="A345" t="s">
        <v>3764</v>
      </c>
      <c r="J345"/>
    </row>
    <row r="346" spans="1:10" ht="12.75">
      <c r="A346" t="s">
        <v>2709</v>
      </c>
      <c r="B346" s="38" t="s">
        <v>1481</v>
      </c>
      <c r="C346" t="s">
        <v>1642</v>
      </c>
      <c r="D346" t="s">
        <v>1643</v>
      </c>
      <c r="J346"/>
    </row>
    <row r="347" spans="1:10" ht="12.75">
      <c r="A347" s="55" t="s">
        <v>3795</v>
      </c>
      <c r="B347" s="38" t="s">
        <v>2914</v>
      </c>
      <c r="I347" s="61" t="s">
        <v>2297</v>
      </c>
      <c r="J347" s="60">
        <v>2500</v>
      </c>
    </row>
    <row r="348" spans="1:10" ht="12.75">
      <c r="A348" t="s">
        <v>3582</v>
      </c>
      <c r="B348" s="38" t="s">
        <v>1882</v>
      </c>
      <c r="C348" t="s">
        <v>1643</v>
      </c>
      <c r="I348" s="38" t="s">
        <v>1881</v>
      </c>
      <c r="J348">
        <v>2400</v>
      </c>
    </row>
    <row r="349" spans="1:10" ht="12.75">
      <c r="A349" s="55" t="s">
        <v>907</v>
      </c>
      <c r="B349" s="38" t="s">
        <v>2915</v>
      </c>
      <c r="I349" s="61" t="s">
        <v>388</v>
      </c>
      <c r="J349" s="60">
        <v>2000</v>
      </c>
    </row>
    <row r="350" spans="1:10" ht="12.75">
      <c r="A350" s="55" t="s">
        <v>4114</v>
      </c>
      <c r="B350" s="38" t="s">
        <v>2916</v>
      </c>
      <c r="I350" s="61" t="s">
        <v>271</v>
      </c>
      <c r="J350" s="60">
        <v>2000</v>
      </c>
    </row>
    <row r="351" spans="1:10" ht="12.75">
      <c r="A351" t="s">
        <v>3854</v>
      </c>
      <c r="J351"/>
    </row>
    <row r="352" spans="1:10" ht="12.75">
      <c r="A352" s="55" t="s">
        <v>946</v>
      </c>
      <c r="B352" s="38" t="s">
        <v>2917</v>
      </c>
      <c r="I352" s="61" t="s">
        <v>3993</v>
      </c>
      <c r="J352" s="60">
        <v>2000</v>
      </c>
    </row>
    <row r="353" spans="1:10" ht="12.75">
      <c r="A353" s="55" t="s">
        <v>164</v>
      </c>
      <c r="B353" s="38" t="s">
        <v>2918</v>
      </c>
      <c r="I353" s="61" t="s">
        <v>4006</v>
      </c>
      <c r="J353" s="60">
        <v>8500</v>
      </c>
    </row>
    <row r="354" spans="1:10" ht="12.75">
      <c r="A354" s="55" t="s">
        <v>1005</v>
      </c>
      <c r="B354" s="38" t="s">
        <v>2919</v>
      </c>
      <c r="I354" s="61" t="s">
        <v>412</v>
      </c>
      <c r="J354" s="60">
        <v>3100</v>
      </c>
    </row>
    <row r="355" spans="1:10" ht="12.75">
      <c r="A355" s="55" t="s">
        <v>1220</v>
      </c>
      <c r="B355" s="38" t="s">
        <v>2920</v>
      </c>
      <c r="I355" s="61" t="s">
        <v>2529</v>
      </c>
      <c r="J355" s="60">
        <v>2200</v>
      </c>
    </row>
    <row r="356" spans="1:10" ht="12.75">
      <c r="A356" s="55" t="s">
        <v>154</v>
      </c>
      <c r="B356" s="38" t="s">
        <v>2921</v>
      </c>
      <c r="I356" s="61" t="s">
        <v>662</v>
      </c>
      <c r="J356" s="60">
        <v>16000</v>
      </c>
    </row>
    <row r="357" spans="1:10" ht="12.75">
      <c r="A357" s="57" t="s">
        <v>3823</v>
      </c>
      <c r="B357" s="38" t="s">
        <v>2922</v>
      </c>
      <c r="I357" s="61" t="s">
        <v>453</v>
      </c>
      <c r="J357" s="60">
        <v>3000</v>
      </c>
    </row>
    <row r="358" spans="1:10" ht="12.75">
      <c r="A358" s="55" t="s">
        <v>1057</v>
      </c>
      <c r="B358" s="38" t="s">
        <v>1529</v>
      </c>
      <c r="I358" s="61" t="s">
        <v>2262</v>
      </c>
      <c r="J358" s="60">
        <v>3700</v>
      </c>
    </row>
    <row r="359" spans="1:10" ht="12.75">
      <c r="A359" s="55" t="s">
        <v>792</v>
      </c>
      <c r="B359" s="38" t="s">
        <v>1917</v>
      </c>
      <c r="I359" s="61" t="s">
        <v>702</v>
      </c>
      <c r="J359" s="60">
        <v>7200</v>
      </c>
    </row>
    <row r="360" spans="1:10" ht="12.75">
      <c r="A360" s="55" t="s">
        <v>3824</v>
      </c>
      <c r="B360" s="38" t="s">
        <v>1536</v>
      </c>
      <c r="I360" s="61" t="s">
        <v>3491</v>
      </c>
      <c r="J360" s="60">
        <v>9000</v>
      </c>
    </row>
    <row r="361" spans="1:10" ht="12.75">
      <c r="A361" s="55" t="s">
        <v>1087</v>
      </c>
      <c r="B361" s="38" t="s">
        <v>2923</v>
      </c>
      <c r="I361" s="61" t="s">
        <v>280</v>
      </c>
      <c r="J361" s="60">
        <v>2200</v>
      </c>
    </row>
    <row r="362" spans="1:10" ht="12.75">
      <c r="A362" s="55" t="s">
        <v>871</v>
      </c>
      <c r="B362" s="38" t="s">
        <v>2924</v>
      </c>
      <c r="I362" s="61" t="s">
        <v>2316</v>
      </c>
      <c r="J362" s="60">
        <v>6000</v>
      </c>
    </row>
    <row r="363" spans="1:10" ht="12.75">
      <c r="A363" s="55" t="s">
        <v>963</v>
      </c>
      <c r="B363" s="38" t="s">
        <v>2925</v>
      </c>
      <c r="I363" s="61" t="s">
        <v>3479</v>
      </c>
      <c r="J363" s="60">
        <v>8000</v>
      </c>
    </row>
    <row r="364" spans="1:10" ht="12.75">
      <c r="A364" t="s">
        <v>3583</v>
      </c>
      <c r="B364" s="38" t="s">
        <v>1482</v>
      </c>
      <c r="C364" t="s">
        <v>1642</v>
      </c>
      <c r="D364" t="s">
        <v>1643</v>
      </c>
      <c r="I364" s="38" t="s">
        <v>1883</v>
      </c>
      <c r="J364">
        <v>19000</v>
      </c>
    </row>
    <row r="365" spans="1:10" ht="12.75">
      <c r="A365" s="55" t="s">
        <v>1038</v>
      </c>
      <c r="B365" s="38" t="s">
        <v>2926</v>
      </c>
      <c r="I365" s="61" t="s">
        <v>3995</v>
      </c>
      <c r="J365" s="60">
        <v>2800</v>
      </c>
    </row>
    <row r="366" spans="1:10" ht="12.75">
      <c r="A366" s="55" t="s">
        <v>3796</v>
      </c>
      <c r="B366" s="38" t="s">
        <v>2927</v>
      </c>
      <c r="I366" s="61" t="s">
        <v>448</v>
      </c>
      <c r="J366" s="60">
        <v>2700</v>
      </c>
    </row>
    <row r="367" spans="1:10" ht="12.75">
      <c r="A367" s="55" t="s">
        <v>793</v>
      </c>
      <c r="B367" s="38" t="s">
        <v>2928</v>
      </c>
      <c r="I367" s="61" t="s">
        <v>3972</v>
      </c>
      <c r="J367" s="60">
        <v>2000</v>
      </c>
    </row>
    <row r="368" spans="1:10" ht="12.75">
      <c r="A368" t="s">
        <v>1162</v>
      </c>
      <c r="B368" s="38" t="s">
        <v>1772</v>
      </c>
      <c r="C368" t="s">
        <v>1643</v>
      </c>
      <c r="J368"/>
    </row>
    <row r="369" spans="1:10" ht="12.75">
      <c r="A369" s="57" t="s">
        <v>3702</v>
      </c>
      <c r="B369" s="38" t="s">
        <v>2838</v>
      </c>
      <c r="I369" s="61" t="s">
        <v>381</v>
      </c>
      <c r="J369" s="60">
        <v>3000</v>
      </c>
    </row>
    <row r="370" spans="1:10" ht="12.75">
      <c r="A370" s="55" t="s">
        <v>1007</v>
      </c>
      <c r="B370" s="38" t="s">
        <v>2929</v>
      </c>
      <c r="I370" s="61" t="s">
        <v>622</v>
      </c>
      <c r="J370" s="60">
        <v>21000</v>
      </c>
    </row>
    <row r="371" spans="1:10" ht="12.75">
      <c r="A371" s="55" t="s">
        <v>114</v>
      </c>
      <c r="B371" s="38" t="s">
        <v>2766</v>
      </c>
      <c r="I371" s="61" t="s">
        <v>2313</v>
      </c>
      <c r="J371" s="60">
        <v>3000</v>
      </c>
    </row>
    <row r="372" spans="1:10" ht="12.75">
      <c r="A372" s="55" t="s">
        <v>964</v>
      </c>
      <c r="B372" s="38" t="s">
        <v>2930</v>
      </c>
      <c r="I372" s="61" t="s">
        <v>2656</v>
      </c>
      <c r="J372" s="60">
        <v>34000</v>
      </c>
    </row>
    <row r="373" spans="1:10" ht="12.75">
      <c r="A373" s="55" t="s">
        <v>965</v>
      </c>
      <c r="B373" s="38" t="s">
        <v>2931</v>
      </c>
      <c r="I373" s="61" t="s">
        <v>3771</v>
      </c>
      <c r="J373" s="60">
        <v>7500</v>
      </c>
    </row>
    <row r="374" spans="1:10" ht="12.75">
      <c r="A374" s="55" t="s">
        <v>2247</v>
      </c>
      <c r="B374" s="38" t="s">
        <v>2932</v>
      </c>
      <c r="I374" s="61" t="s">
        <v>1348</v>
      </c>
      <c r="J374" s="60">
        <v>5000</v>
      </c>
    </row>
    <row r="375" spans="1:10" ht="12.75">
      <c r="A375" t="s">
        <v>1163</v>
      </c>
      <c r="B375" s="38" t="s">
        <v>1777</v>
      </c>
      <c r="C375" t="s">
        <v>1642</v>
      </c>
      <c r="D375" t="s">
        <v>1643</v>
      </c>
      <c r="J375"/>
    </row>
    <row r="376" spans="1:10" ht="12.75">
      <c r="A376" s="55" t="s">
        <v>314</v>
      </c>
      <c r="B376" s="38" t="s">
        <v>2767</v>
      </c>
      <c r="I376" s="61" t="s">
        <v>2324</v>
      </c>
      <c r="J376" s="60">
        <v>3600</v>
      </c>
    </row>
    <row r="377" spans="1:10" ht="12.75">
      <c r="A377" s="57" t="s">
        <v>3825</v>
      </c>
      <c r="B377" s="38" t="s">
        <v>2933</v>
      </c>
      <c r="I377" s="61" t="s">
        <v>3932</v>
      </c>
      <c r="J377" s="60">
        <v>2000</v>
      </c>
    </row>
    <row r="378" spans="1:10" ht="12.75">
      <c r="A378" s="55" t="s">
        <v>3826</v>
      </c>
      <c r="B378" s="38" t="s">
        <v>1536</v>
      </c>
      <c r="I378" s="61" t="s">
        <v>196</v>
      </c>
      <c r="J378" s="60">
        <v>6000</v>
      </c>
    </row>
    <row r="379" spans="1:10" ht="12.75">
      <c r="A379" s="55" t="s">
        <v>872</v>
      </c>
      <c r="B379" s="38" t="s">
        <v>2934</v>
      </c>
      <c r="I379" s="61" t="s">
        <v>2443</v>
      </c>
      <c r="J379" s="60">
        <v>4500</v>
      </c>
    </row>
    <row r="380" spans="1:10" ht="12.75">
      <c r="A380" s="55" t="s">
        <v>315</v>
      </c>
      <c r="B380" s="38" t="s">
        <v>2935</v>
      </c>
      <c r="I380" s="61" t="s">
        <v>360</v>
      </c>
      <c r="J380" s="60">
        <v>2400</v>
      </c>
    </row>
    <row r="381" spans="1:10" ht="12.75">
      <c r="A381" t="s">
        <v>1164</v>
      </c>
      <c r="B381" s="38" t="s">
        <v>1778</v>
      </c>
      <c r="C381" t="s">
        <v>1643</v>
      </c>
      <c r="J381"/>
    </row>
    <row r="382" spans="1:10" ht="12.75">
      <c r="A382" t="s">
        <v>2710</v>
      </c>
      <c r="B382" s="38" t="s">
        <v>1483</v>
      </c>
      <c r="C382" t="s">
        <v>1642</v>
      </c>
      <c r="D382" t="s">
        <v>1643</v>
      </c>
      <c r="E382" t="s">
        <v>1103</v>
      </c>
      <c r="J382"/>
    </row>
    <row r="383" spans="1:10" ht="12.75">
      <c r="A383" s="55" t="s">
        <v>527</v>
      </c>
      <c r="B383" s="38" t="s">
        <v>2936</v>
      </c>
      <c r="I383" s="61" t="s">
        <v>2689</v>
      </c>
      <c r="J383" s="60">
        <v>26250</v>
      </c>
    </row>
    <row r="384" spans="1:10" ht="12.75">
      <c r="A384" t="s">
        <v>2472</v>
      </c>
      <c r="J384"/>
    </row>
    <row r="385" spans="1:10" ht="12.75">
      <c r="A385" t="s">
        <v>2472</v>
      </c>
      <c r="J385"/>
    </row>
    <row r="386" spans="1:10" ht="12.75">
      <c r="A386" t="s">
        <v>2711</v>
      </c>
      <c r="B386" s="38" t="s">
        <v>1484</v>
      </c>
      <c r="C386" t="s">
        <v>1643</v>
      </c>
      <c r="J386"/>
    </row>
    <row r="387" spans="1:10" ht="12.75">
      <c r="A387" t="s">
        <v>2712</v>
      </c>
      <c r="B387" s="38" t="s">
        <v>1485</v>
      </c>
      <c r="C387" t="s">
        <v>2575</v>
      </c>
      <c r="D387" t="s">
        <v>2576</v>
      </c>
      <c r="E387" t="s">
        <v>1643</v>
      </c>
      <c r="J387"/>
    </row>
    <row r="388" spans="1:10" ht="12.75">
      <c r="A388" t="s">
        <v>3855</v>
      </c>
      <c r="B388" s="38" t="s">
        <v>1707</v>
      </c>
      <c r="J388"/>
    </row>
    <row r="389" spans="1:10" ht="12.75">
      <c r="A389" s="57" t="s">
        <v>3715</v>
      </c>
      <c r="B389" s="38" t="s">
        <v>2937</v>
      </c>
      <c r="I389" s="61" t="s">
        <v>618</v>
      </c>
      <c r="J389" s="60">
        <v>22000</v>
      </c>
    </row>
    <row r="390" spans="1:10" ht="12.75">
      <c r="A390" s="55" t="s">
        <v>533</v>
      </c>
      <c r="B390" s="38" t="s">
        <v>1450</v>
      </c>
      <c r="I390" s="61" t="s">
        <v>2438</v>
      </c>
      <c r="J390" s="60">
        <v>3200</v>
      </c>
    </row>
    <row r="391" spans="1:10" ht="12.75">
      <c r="A391" t="s">
        <v>3584</v>
      </c>
      <c r="B391" s="38" t="s">
        <v>1486</v>
      </c>
      <c r="C391" t="s">
        <v>1642</v>
      </c>
      <c r="D391" t="s">
        <v>1643</v>
      </c>
      <c r="I391" s="38" t="s">
        <v>1864</v>
      </c>
      <c r="J391">
        <v>32000</v>
      </c>
    </row>
    <row r="392" spans="1:10" ht="12.75">
      <c r="A392" s="55" t="s">
        <v>14</v>
      </c>
      <c r="B392" s="38" t="s">
        <v>2938</v>
      </c>
      <c r="I392" s="61" t="s">
        <v>626</v>
      </c>
      <c r="J392" s="60">
        <v>20000</v>
      </c>
    </row>
    <row r="393" spans="1:10" ht="12.75">
      <c r="A393" t="s">
        <v>3585</v>
      </c>
      <c r="B393" s="38" t="s">
        <v>1475</v>
      </c>
      <c r="C393" t="s">
        <v>2043</v>
      </c>
      <c r="D393" t="s">
        <v>2044</v>
      </c>
      <c r="E393" t="s">
        <v>2045</v>
      </c>
      <c r="F393" t="s">
        <v>2046</v>
      </c>
      <c r="I393" s="38" t="s">
        <v>1865</v>
      </c>
      <c r="J393">
        <v>400000</v>
      </c>
    </row>
    <row r="394" spans="1:10" ht="12.75">
      <c r="A394" s="55" t="s">
        <v>76</v>
      </c>
      <c r="B394" s="38" t="s">
        <v>2907</v>
      </c>
      <c r="I394" s="61" t="s">
        <v>3469</v>
      </c>
      <c r="J394" s="60">
        <v>15000</v>
      </c>
    </row>
    <row r="395" spans="1:10" ht="12.75">
      <c r="A395" s="57" t="s">
        <v>1056</v>
      </c>
      <c r="B395" s="38" t="s">
        <v>2939</v>
      </c>
      <c r="I395" s="61" t="s">
        <v>2655</v>
      </c>
      <c r="J395" s="60">
        <v>34000</v>
      </c>
    </row>
    <row r="396" spans="1:10" ht="12.75">
      <c r="A396" s="55" t="s">
        <v>873</v>
      </c>
      <c r="B396" s="38" t="s">
        <v>2940</v>
      </c>
      <c r="I396" s="61" t="s">
        <v>2327</v>
      </c>
      <c r="J396" s="60">
        <v>2800</v>
      </c>
    </row>
    <row r="397" spans="1:10" ht="12.75">
      <c r="A397" s="57" t="s">
        <v>1088</v>
      </c>
      <c r="B397" s="38" t="s">
        <v>2941</v>
      </c>
      <c r="I397" s="61" t="s">
        <v>354</v>
      </c>
      <c r="J397" s="60">
        <v>2000</v>
      </c>
    </row>
    <row r="398" spans="1:10" ht="12.75">
      <c r="A398" s="57" t="s">
        <v>1089</v>
      </c>
      <c r="B398" s="38" t="s">
        <v>2942</v>
      </c>
      <c r="I398" s="61" t="s">
        <v>2395</v>
      </c>
      <c r="J398" s="60">
        <v>3000</v>
      </c>
    </row>
    <row r="399" spans="1:10" ht="12.75">
      <c r="A399" s="45" t="s">
        <v>3586</v>
      </c>
      <c r="B399" s="38" t="s">
        <v>1488</v>
      </c>
      <c r="C399" t="s">
        <v>1642</v>
      </c>
      <c r="D399" t="s">
        <v>1643</v>
      </c>
      <c r="E399" t="s">
        <v>3918</v>
      </c>
      <c r="I399" s="38" t="s">
        <v>1866</v>
      </c>
      <c r="J399">
        <v>18500</v>
      </c>
    </row>
    <row r="400" spans="1:10" ht="12.75">
      <c r="A400" s="45" t="s">
        <v>1672</v>
      </c>
      <c r="B400" s="38" t="s">
        <v>1489</v>
      </c>
      <c r="C400" t="s">
        <v>1643</v>
      </c>
      <c r="J400"/>
    </row>
    <row r="401" spans="1:10" ht="12.75">
      <c r="A401" s="58" t="s">
        <v>3655</v>
      </c>
      <c r="B401" s="38" t="s">
        <v>2943</v>
      </c>
      <c r="I401" s="61" t="s">
        <v>2653</v>
      </c>
      <c r="J401" s="60">
        <v>35000</v>
      </c>
    </row>
    <row r="402" spans="1:10" ht="12.75">
      <c r="A402" s="58" t="s">
        <v>966</v>
      </c>
      <c r="B402" s="38" t="s">
        <v>2944</v>
      </c>
      <c r="I402" s="61" t="s">
        <v>2331</v>
      </c>
      <c r="J402" s="60">
        <v>4500</v>
      </c>
    </row>
    <row r="403" spans="1:10" ht="12.75">
      <c r="A403" s="57" t="s">
        <v>1257</v>
      </c>
      <c r="B403" s="38" t="s">
        <v>2945</v>
      </c>
      <c r="I403" s="61" t="s">
        <v>629</v>
      </c>
      <c r="J403" s="60">
        <v>20000</v>
      </c>
    </row>
    <row r="404" spans="1:10" ht="12.75">
      <c r="A404" s="56" t="s">
        <v>2713</v>
      </c>
      <c r="B404" s="38" t="s">
        <v>1490</v>
      </c>
      <c r="C404" t="s">
        <v>1643</v>
      </c>
      <c r="I404" s="59"/>
      <c r="J404" s="56"/>
    </row>
    <row r="405" spans="1:10" ht="12.75">
      <c r="A405" s="56" t="s">
        <v>3587</v>
      </c>
      <c r="B405" s="38" t="s">
        <v>1915</v>
      </c>
      <c r="C405" t="s">
        <v>1643</v>
      </c>
      <c r="I405" s="59" t="s">
        <v>1867</v>
      </c>
      <c r="J405" s="56">
        <v>2360</v>
      </c>
    </row>
    <row r="406" spans="1:10" ht="12.75">
      <c r="A406" s="56" t="s">
        <v>1165</v>
      </c>
      <c r="B406" s="38" t="s">
        <v>1779</v>
      </c>
      <c r="C406" t="s">
        <v>1643</v>
      </c>
      <c r="I406" s="59"/>
      <c r="J406" s="56"/>
    </row>
    <row r="407" spans="1:10" ht="12.75">
      <c r="A407" s="56" t="s">
        <v>2714</v>
      </c>
      <c r="B407" s="38" t="s">
        <v>1780</v>
      </c>
      <c r="C407" t="s">
        <v>3919</v>
      </c>
      <c r="I407" s="59"/>
      <c r="J407" s="56"/>
    </row>
    <row r="408" spans="1:10" ht="12.75">
      <c r="A408" s="56" t="s">
        <v>3857</v>
      </c>
      <c r="D408" t="s">
        <v>1643</v>
      </c>
      <c r="I408" s="59"/>
      <c r="J408" s="56"/>
    </row>
    <row r="409" spans="1:10" ht="12.75">
      <c r="A409" s="52" t="s">
        <v>115</v>
      </c>
      <c r="B409" s="38" t="s">
        <v>3039</v>
      </c>
      <c r="I409" s="62" t="s">
        <v>697</v>
      </c>
      <c r="J409" s="54">
        <v>9000</v>
      </c>
    </row>
    <row r="410" spans="1:10" ht="12.75">
      <c r="A410" s="56" t="s">
        <v>1673</v>
      </c>
      <c r="B410" s="38" t="s">
        <v>1491</v>
      </c>
      <c r="C410" t="s">
        <v>1643</v>
      </c>
      <c r="I410" s="59"/>
      <c r="J410" s="56"/>
    </row>
    <row r="411" spans="1:10" ht="12.75">
      <c r="A411" s="56" t="s">
        <v>1166</v>
      </c>
      <c r="C411" t="s">
        <v>1643</v>
      </c>
      <c r="I411" s="59"/>
      <c r="J411" s="56"/>
    </row>
    <row r="412" spans="1:10" ht="12.75">
      <c r="A412" s="52" t="s">
        <v>1070</v>
      </c>
      <c r="B412" s="38" t="s">
        <v>3040</v>
      </c>
      <c r="I412" s="62" t="s">
        <v>672</v>
      </c>
      <c r="J412" s="54">
        <v>15000</v>
      </c>
    </row>
    <row r="413" spans="1:10" ht="12.75">
      <c r="A413" s="52" t="s">
        <v>37</v>
      </c>
      <c r="B413" s="38" t="s">
        <v>2885</v>
      </c>
      <c r="I413" s="62" t="s">
        <v>2668</v>
      </c>
      <c r="J413" s="54">
        <v>30000</v>
      </c>
    </row>
    <row r="414" spans="1:10" ht="12.75">
      <c r="A414" s="56" t="s">
        <v>2715</v>
      </c>
      <c r="B414" s="38" t="s">
        <v>3898</v>
      </c>
      <c r="C414" t="s">
        <v>1104</v>
      </c>
      <c r="D414" t="s">
        <v>1105</v>
      </c>
      <c r="E414" t="s">
        <v>1643</v>
      </c>
      <c r="I414" s="59"/>
      <c r="J414" s="56"/>
    </row>
    <row r="415" spans="1:10" ht="12.75">
      <c r="A415" s="56" t="s">
        <v>2715</v>
      </c>
      <c r="B415" s="38" t="s">
        <v>3897</v>
      </c>
      <c r="C415" t="s">
        <v>1642</v>
      </c>
      <c r="D415" t="s">
        <v>1643</v>
      </c>
      <c r="I415" s="59"/>
      <c r="J415" s="56"/>
    </row>
    <row r="416" spans="1:10" ht="12.75">
      <c r="A416" s="52" t="s">
        <v>116</v>
      </c>
      <c r="B416" s="38" t="s">
        <v>1526</v>
      </c>
      <c r="I416" s="62" t="s">
        <v>1327</v>
      </c>
      <c r="J416" s="54">
        <v>3000</v>
      </c>
    </row>
    <row r="417" spans="1:10" ht="12.75">
      <c r="A417" s="53" t="s">
        <v>501</v>
      </c>
      <c r="B417" s="38" t="s">
        <v>2742</v>
      </c>
      <c r="I417" s="62" t="s">
        <v>454</v>
      </c>
      <c r="J417" s="54">
        <v>2000</v>
      </c>
    </row>
    <row r="418" spans="1:10" ht="12.75">
      <c r="A418" s="56" t="s">
        <v>1167</v>
      </c>
      <c r="B418" s="38" t="s">
        <v>1781</v>
      </c>
      <c r="C418" t="s">
        <v>1642</v>
      </c>
      <c r="D418" t="s">
        <v>1643</v>
      </c>
      <c r="I418" s="59"/>
      <c r="J418" s="56"/>
    </row>
    <row r="419" spans="1:10" ht="12.75">
      <c r="A419" s="52" t="s">
        <v>3827</v>
      </c>
      <c r="B419" s="38" t="s">
        <v>3041</v>
      </c>
      <c r="I419" s="62" t="s">
        <v>2025</v>
      </c>
      <c r="J419" s="54">
        <v>5000</v>
      </c>
    </row>
    <row r="420" spans="1:10" ht="12.75">
      <c r="A420" s="52" t="s">
        <v>1249</v>
      </c>
      <c r="B420" s="38" t="s">
        <v>3042</v>
      </c>
      <c r="I420" s="62" t="s">
        <v>3935</v>
      </c>
      <c r="J420" s="54">
        <v>2000</v>
      </c>
    </row>
    <row r="421" spans="1:10" ht="12.75">
      <c r="A421" s="52" t="s">
        <v>908</v>
      </c>
      <c r="B421" s="38" t="s">
        <v>3043</v>
      </c>
      <c r="I421" s="62" t="s">
        <v>2328</v>
      </c>
      <c r="J421" s="54">
        <v>2700</v>
      </c>
    </row>
    <row r="422" spans="1:10" ht="12.75">
      <c r="A422" s="52" t="s">
        <v>530</v>
      </c>
      <c r="B422" s="38" t="s">
        <v>1450</v>
      </c>
      <c r="I422" s="62" t="s">
        <v>3465</v>
      </c>
      <c r="J422" s="54">
        <v>15000</v>
      </c>
    </row>
    <row r="423" spans="1:10" ht="12.75">
      <c r="A423" s="56" t="s">
        <v>2716</v>
      </c>
      <c r="B423" s="38" t="s">
        <v>1492</v>
      </c>
      <c r="D423" t="s">
        <v>2495</v>
      </c>
      <c r="E423" t="s">
        <v>2496</v>
      </c>
      <c r="I423" s="59"/>
      <c r="J423" s="56"/>
    </row>
    <row r="424" spans="1:10" ht="12.75">
      <c r="A424" s="52" t="s">
        <v>909</v>
      </c>
      <c r="B424" s="38" t="s">
        <v>3044</v>
      </c>
      <c r="I424" s="62" t="s">
        <v>2364</v>
      </c>
      <c r="J424" s="54">
        <v>2100</v>
      </c>
    </row>
    <row r="425" spans="1:10" ht="12.75">
      <c r="A425" s="52" t="s">
        <v>316</v>
      </c>
      <c r="B425" s="38" t="s">
        <v>3045</v>
      </c>
      <c r="I425" s="62" t="s">
        <v>2347</v>
      </c>
      <c r="J425" s="54">
        <v>3300</v>
      </c>
    </row>
    <row r="426" spans="1:10" ht="12.75">
      <c r="A426" s="52" t="s">
        <v>77</v>
      </c>
      <c r="B426" s="38" t="s">
        <v>3046</v>
      </c>
      <c r="I426" s="62" t="s">
        <v>3547</v>
      </c>
      <c r="J426" s="54">
        <v>5900</v>
      </c>
    </row>
    <row r="427" spans="1:10" ht="12.75">
      <c r="A427" s="56" t="s">
        <v>1168</v>
      </c>
      <c r="B427" s="38" t="s">
        <v>1782</v>
      </c>
      <c r="C427" t="s">
        <v>1642</v>
      </c>
      <c r="D427" t="s">
        <v>1643</v>
      </c>
      <c r="I427" s="59"/>
      <c r="J427" s="56"/>
    </row>
    <row r="428" spans="1:10" ht="12.75">
      <c r="A428" s="56" t="s">
        <v>1674</v>
      </c>
      <c r="B428" s="38" t="s">
        <v>1493</v>
      </c>
      <c r="C428" t="s">
        <v>3919</v>
      </c>
      <c r="I428" s="59"/>
      <c r="J428" s="56"/>
    </row>
    <row r="429" spans="1:10" ht="12.75">
      <c r="A429" s="56" t="s">
        <v>2717</v>
      </c>
      <c r="B429" s="38" t="s">
        <v>1494</v>
      </c>
      <c r="C429" t="s">
        <v>1643</v>
      </c>
      <c r="I429" s="59"/>
      <c r="J429" s="56"/>
    </row>
    <row r="430" spans="1:10" ht="12.75">
      <c r="A430" s="56" t="s">
        <v>1169</v>
      </c>
      <c r="B430" s="38" t="s">
        <v>1724</v>
      </c>
      <c r="C430" t="s">
        <v>1643</v>
      </c>
      <c r="I430" s="59"/>
      <c r="J430" s="56"/>
    </row>
    <row r="431" spans="1:10" ht="12.75">
      <c r="A431" s="56" t="s">
        <v>2538</v>
      </c>
      <c r="C431" t="s">
        <v>1642</v>
      </c>
      <c r="D431" t="s">
        <v>1643</v>
      </c>
      <c r="I431" s="59"/>
      <c r="J431" s="56"/>
    </row>
    <row r="432" spans="1:10" ht="12.75">
      <c r="A432" s="56" t="s">
        <v>3858</v>
      </c>
      <c r="B432" s="38" t="s">
        <v>1783</v>
      </c>
      <c r="C432" t="s">
        <v>3919</v>
      </c>
      <c r="I432" s="59"/>
      <c r="J432" s="56"/>
    </row>
    <row r="433" spans="1:10" ht="12.75">
      <c r="A433" s="56" t="s">
        <v>2718</v>
      </c>
      <c r="B433" s="38" t="s">
        <v>1496</v>
      </c>
      <c r="C433" t="s">
        <v>2497</v>
      </c>
      <c r="D433" t="s">
        <v>1106</v>
      </c>
      <c r="E433" t="s">
        <v>1643</v>
      </c>
      <c r="F433" t="s">
        <v>2498</v>
      </c>
      <c r="G433" t="s">
        <v>2499</v>
      </c>
      <c r="I433" s="59"/>
      <c r="J433" s="56"/>
    </row>
    <row r="434" spans="1:10" ht="12.75">
      <c r="A434" s="56" t="s">
        <v>2719</v>
      </c>
      <c r="B434" s="38" t="s">
        <v>1495</v>
      </c>
      <c r="C434" t="s">
        <v>1642</v>
      </c>
      <c r="D434" t="s">
        <v>1643</v>
      </c>
      <c r="I434" s="59"/>
      <c r="J434" s="56"/>
    </row>
    <row r="435" spans="1:10" ht="12.75">
      <c r="A435" s="56" t="s">
        <v>2720</v>
      </c>
      <c r="B435" s="38" t="s">
        <v>1497</v>
      </c>
      <c r="C435" t="s">
        <v>1642</v>
      </c>
      <c r="D435" t="s">
        <v>1643</v>
      </c>
      <c r="E435" t="s">
        <v>2577</v>
      </c>
      <c r="I435" s="59"/>
      <c r="J435" s="56"/>
    </row>
    <row r="436" spans="1:10" ht="12.75">
      <c r="A436" s="52" t="s">
        <v>857</v>
      </c>
      <c r="B436" s="38" t="s">
        <v>3047</v>
      </c>
      <c r="I436" s="62" t="s">
        <v>430</v>
      </c>
      <c r="J436" s="54">
        <v>2400</v>
      </c>
    </row>
    <row r="437" spans="1:10" ht="12.75">
      <c r="A437" s="52" t="s">
        <v>117</v>
      </c>
      <c r="B437" s="38" t="s">
        <v>1582</v>
      </c>
      <c r="I437" s="62" t="s">
        <v>3526</v>
      </c>
      <c r="J437" s="54">
        <v>6000</v>
      </c>
    </row>
    <row r="438" spans="1:10" ht="12.75">
      <c r="A438" s="52" t="s">
        <v>118</v>
      </c>
      <c r="B438" s="38" t="s">
        <v>3048</v>
      </c>
      <c r="I438" s="62" t="s">
        <v>4016</v>
      </c>
      <c r="J438" s="54">
        <v>5000</v>
      </c>
    </row>
    <row r="439" spans="1:10" ht="12.75">
      <c r="A439" s="56" t="s">
        <v>2721</v>
      </c>
      <c r="B439" s="38" t="s">
        <v>1498</v>
      </c>
      <c r="C439" t="s">
        <v>1643</v>
      </c>
      <c r="I439" s="59"/>
      <c r="J439" s="56"/>
    </row>
    <row r="440" spans="1:10" ht="12.75">
      <c r="A440" s="52" t="s">
        <v>794</v>
      </c>
      <c r="B440" s="38" t="s">
        <v>1917</v>
      </c>
      <c r="I440" s="62" t="s">
        <v>3485</v>
      </c>
      <c r="J440" s="54">
        <v>8100</v>
      </c>
    </row>
    <row r="441" spans="1:10" ht="12.75">
      <c r="A441" s="52" t="s">
        <v>292</v>
      </c>
      <c r="B441" s="38" t="s">
        <v>3049</v>
      </c>
      <c r="I441" s="62" t="s">
        <v>2358</v>
      </c>
      <c r="J441" s="54">
        <v>2000</v>
      </c>
    </row>
    <row r="442" spans="1:10" ht="12.75">
      <c r="A442" s="53" t="s">
        <v>3684</v>
      </c>
      <c r="B442" s="38" t="s">
        <v>3050</v>
      </c>
      <c r="I442" s="62" t="s">
        <v>1311</v>
      </c>
      <c r="J442" s="54">
        <v>6000</v>
      </c>
    </row>
    <row r="443" spans="1:10" ht="12.75">
      <c r="A443" s="53" t="s">
        <v>1064</v>
      </c>
      <c r="B443" s="38" t="s">
        <v>3051</v>
      </c>
      <c r="I443" s="62" t="s">
        <v>4038</v>
      </c>
      <c r="J443" s="54">
        <v>2700</v>
      </c>
    </row>
    <row r="444" spans="1:10" ht="12.75">
      <c r="A444" s="52" t="s">
        <v>78</v>
      </c>
      <c r="B444" s="38" t="s">
        <v>3052</v>
      </c>
      <c r="I444" s="62" t="s">
        <v>3476</v>
      </c>
      <c r="J444" s="54">
        <v>11300</v>
      </c>
    </row>
    <row r="445" spans="1:10" ht="12.75">
      <c r="A445" s="52" t="s">
        <v>3797</v>
      </c>
      <c r="B445" s="38" t="s">
        <v>3053</v>
      </c>
      <c r="I445" s="62" t="s">
        <v>222</v>
      </c>
      <c r="J445" s="54">
        <v>3000</v>
      </c>
    </row>
    <row r="446" spans="1:10" ht="12.75">
      <c r="A446" s="52" t="s">
        <v>79</v>
      </c>
      <c r="B446" s="38" t="s">
        <v>2907</v>
      </c>
      <c r="I446" s="62" t="s">
        <v>669</v>
      </c>
      <c r="J446" s="54">
        <v>14000</v>
      </c>
    </row>
    <row r="447" spans="1:10" ht="12.75">
      <c r="A447" s="52" t="s">
        <v>3656</v>
      </c>
      <c r="B447" s="38" t="s">
        <v>2796</v>
      </c>
      <c r="I447" s="62" t="s">
        <v>372</v>
      </c>
      <c r="J447" s="54">
        <v>5200</v>
      </c>
    </row>
    <row r="448" spans="1:10" ht="12.75">
      <c r="A448" s="52" t="s">
        <v>1008</v>
      </c>
      <c r="B448" s="38" t="s">
        <v>3054</v>
      </c>
      <c r="I448" s="62" t="s">
        <v>2446</v>
      </c>
      <c r="J448" s="54">
        <v>2500</v>
      </c>
    </row>
    <row r="449" spans="1:10" ht="12.75">
      <c r="A449" s="56" t="s">
        <v>2722</v>
      </c>
      <c r="B449" s="38" t="s">
        <v>1499</v>
      </c>
      <c r="C449" t="s">
        <v>1642</v>
      </c>
      <c r="D449" t="s">
        <v>1643</v>
      </c>
      <c r="E449" t="s">
        <v>2500</v>
      </c>
      <c r="I449" s="59"/>
      <c r="J449" s="56"/>
    </row>
    <row r="450" spans="1:10" ht="12.75">
      <c r="A450" s="56" t="s">
        <v>3588</v>
      </c>
      <c r="B450" s="38" t="s">
        <v>1869</v>
      </c>
      <c r="D450" t="s">
        <v>2486</v>
      </c>
      <c r="E450" t="s">
        <v>1643</v>
      </c>
      <c r="F450" t="s">
        <v>1642</v>
      </c>
      <c r="I450" s="59" t="s">
        <v>1868</v>
      </c>
      <c r="J450" s="56">
        <v>2400</v>
      </c>
    </row>
    <row r="451" spans="1:10" ht="12.75">
      <c r="A451" s="52" t="s">
        <v>1009</v>
      </c>
      <c r="B451" s="38" t="s">
        <v>3055</v>
      </c>
      <c r="I451" s="62" t="s">
        <v>2369</v>
      </c>
      <c r="J451" s="54">
        <v>2900</v>
      </c>
    </row>
    <row r="452" spans="1:10" ht="12.75">
      <c r="A452" s="52" t="s">
        <v>1266</v>
      </c>
      <c r="B452" s="38" t="s">
        <v>3056</v>
      </c>
      <c r="I452" s="62" t="s">
        <v>2354</v>
      </c>
      <c r="J452" s="54">
        <v>2800</v>
      </c>
    </row>
    <row r="453" spans="1:10" ht="12.75">
      <c r="A453" s="52" t="s">
        <v>1010</v>
      </c>
      <c r="B453" s="38" t="s">
        <v>3057</v>
      </c>
      <c r="I453" s="62" t="s">
        <v>2291</v>
      </c>
      <c r="J453" s="54">
        <v>7000</v>
      </c>
    </row>
    <row r="454" spans="1:10" ht="12.75">
      <c r="A454" s="52" t="s">
        <v>1090</v>
      </c>
      <c r="B454" s="38" t="s">
        <v>3058</v>
      </c>
      <c r="I454" s="62" t="s">
        <v>3542</v>
      </c>
      <c r="J454" s="54">
        <v>9000</v>
      </c>
    </row>
    <row r="455" spans="1:10" ht="12.75">
      <c r="A455" s="52" t="s">
        <v>1280</v>
      </c>
      <c r="B455" s="38" t="s">
        <v>1536</v>
      </c>
      <c r="I455" s="62" t="s">
        <v>2630</v>
      </c>
      <c r="J455" s="54">
        <v>45000</v>
      </c>
    </row>
    <row r="456" spans="1:10" ht="12.75">
      <c r="A456" s="53" t="s">
        <v>1283</v>
      </c>
      <c r="B456" s="38" t="s">
        <v>1536</v>
      </c>
      <c r="I456" s="62" t="s">
        <v>3474</v>
      </c>
      <c r="J456" s="54">
        <v>6000</v>
      </c>
    </row>
    <row r="457" spans="1:10" ht="12.75">
      <c r="A457" s="52" t="s">
        <v>795</v>
      </c>
      <c r="B457" s="38" t="s">
        <v>3059</v>
      </c>
      <c r="I457" s="62" t="s">
        <v>1979</v>
      </c>
      <c r="J457" s="54">
        <v>4000</v>
      </c>
    </row>
    <row r="458" spans="1:10" ht="12.75">
      <c r="A458" s="52" t="s">
        <v>80</v>
      </c>
      <c r="B458" s="38" t="s">
        <v>3060</v>
      </c>
      <c r="I458" s="62" t="s">
        <v>2439</v>
      </c>
      <c r="J458" s="54">
        <v>2000</v>
      </c>
    </row>
    <row r="459" spans="1:10" ht="12.75">
      <c r="A459" s="53" t="s">
        <v>913</v>
      </c>
      <c r="B459" s="38" t="s">
        <v>3061</v>
      </c>
      <c r="I459" s="62" t="s">
        <v>1317</v>
      </c>
      <c r="J459" s="54">
        <v>15000</v>
      </c>
    </row>
    <row r="460" spans="1:10" ht="12.75">
      <c r="A460" s="52" t="s">
        <v>523</v>
      </c>
      <c r="B460" s="38" t="s">
        <v>3062</v>
      </c>
      <c r="I460" s="62" t="s">
        <v>3976</v>
      </c>
      <c r="J460" s="54">
        <v>2000</v>
      </c>
    </row>
    <row r="461" spans="1:10" ht="12.75">
      <c r="A461" s="52" t="s">
        <v>947</v>
      </c>
      <c r="B461" s="38" t="s">
        <v>3063</v>
      </c>
      <c r="I461" s="62" t="s">
        <v>3950</v>
      </c>
      <c r="J461" s="54">
        <v>2000</v>
      </c>
    </row>
    <row r="462" spans="1:10" ht="12.75">
      <c r="A462" s="52" t="s">
        <v>967</v>
      </c>
      <c r="B462" s="38" t="s">
        <v>3064</v>
      </c>
      <c r="I462" s="62" t="s">
        <v>2468</v>
      </c>
      <c r="J462" s="54">
        <v>2300</v>
      </c>
    </row>
    <row r="463" spans="1:10" ht="12.75">
      <c r="A463" s="56" t="s">
        <v>3589</v>
      </c>
      <c r="B463" s="38" t="s">
        <v>1500</v>
      </c>
      <c r="C463" t="s">
        <v>1642</v>
      </c>
      <c r="D463" t="s">
        <v>1643</v>
      </c>
      <c r="E463" t="s">
        <v>2047</v>
      </c>
      <c r="I463" s="59" t="s">
        <v>1870</v>
      </c>
      <c r="J463" s="56">
        <v>30000</v>
      </c>
    </row>
    <row r="464" spans="1:10" ht="12.75">
      <c r="A464" s="53" t="s">
        <v>1293</v>
      </c>
      <c r="B464" s="38" t="s">
        <v>3065</v>
      </c>
      <c r="I464" s="62" t="s">
        <v>2001</v>
      </c>
      <c r="J464" s="54">
        <v>5000</v>
      </c>
    </row>
    <row r="465" spans="1:10" ht="12.75">
      <c r="A465" s="52" t="s">
        <v>15</v>
      </c>
      <c r="B465" s="38" t="s">
        <v>3066</v>
      </c>
      <c r="I465" s="62" t="s">
        <v>2456</v>
      </c>
      <c r="J465" s="54">
        <v>6000</v>
      </c>
    </row>
    <row r="466" spans="1:10" ht="12.75">
      <c r="A466" s="52" t="s">
        <v>16</v>
      </c>
      <c r="B466" s="38" t="s">
        <v>3066</v>
      </c>
      <c r="I466" s="62" t="s">
        <v>4083</v>
      </c>
      <c r="J466" s="54">
        <v>4000</v>
      </c>
    </row>
    <row r="467" spans="1:10" ht="12.75">
      <c r="A467" s="56" t="s">
        <v>2723</v>
      </c>
      <c r="B467" s="38" t="s">
        <v>1502</v>
      </c>
      <c r="C467" t="s">
        <v>1643</v>
      </c>
      <c r="I467" s="59"/>
      <c r="J467" s="56"/>
    </row>
    <row r="468" spans="1:10" ht="12.75">
      <c r="A468" s="56" t="s">
        <v>2724</v>
      </c>
      <c r="B468" s="38" t="s">
        <v>1501</v>
      </c>
      <c r="C468" t="s">
        <v>1643</v>
      </c>
      <c r="I468" s="59"/>
      <c r="J468" s="56"/>
    </row>
    <row r="469" spans="1:10" ht="12.75">
      <c r="A469" s="53" t="s">
        <v>1071</v>
      </c>
      <c r="B469" s="38" t="s">
        <v>3067</v>
      </c>
      <c r="I469" s="62" t="s">
        <v>2019</v>
      </c>
      <c r="J469" s="54">
        <v>15000</v>
      </c>
    </row>
    <row r="470" spans="1:10" ht="12.75">
      <c r="A470" s="52" t="s">
        <v>1294</v>
      </c>
      <c r="B470" s="38" t="s">
        <v>1520</v>
      </c>
      <c r="I470" s="62" t="s">
        <v>613</v>
      </c>
      <c r="J470" s="54">
        <v>22000</v>
      </c>
    </row>
    <row r="471" spans="1:10" ht="12.75">
      <c r="A471" s="53" t="s">
        <v>874</v>
      </c>
      <c r="B471" s="38" t="s">
        <v>3068</v>
      </c>
      <c r="I471" s="62" t="s">
        <v>2404</v>
      </c>
      <c r="J471" s="54">
        <v>4000</v>
      </c>
    </row>
    <row r="472" spans="1:10" ht="12.75">
      <c r="A472" s="52" t="s">
        <v>948</v>
      </c>
      <c r="B472" s="38" t="s">
        <v>3069</v>
      </c>
      <c r="I472" s="62" t="s">
        <v>2352</v>
      </c>
      <c r="J472" s="54">
        <v>3700</v>
      </c>
    </row>
    <row r="473" spans="1:10" ht="12.75">
      <c r="A473" s="52" t="s">
        <v>734</v>
      </c>
      <c r="B473" s="38" t="s">
        <v>3070</v>
      </c>
      <c r="I473" s="62" t="s">
        <v>2367</v>
      </c>
      <c r="J473" s="54">
        <v>4000</v>
      </c>
    </row>
    <row r="474" spans="1:10" ht="12.75">
      <c r="A474" s="52" t="s">
        <v>875</v>
      </c>
      <c r="B474" s="38" t="s">
        <v>3071</v>
      </c>
      <c r="I474" s="62" t="s">
        <v>278</v>
      </c>
      <c r="J474" s="54">
        <v>2000</v>
      </c>
    </row>
    <row r="475" spans="1:10" ht="12.75">
      <c r="A475" s="56" t="s">
        <v>2539</v>
      </c>
      <c r="B475" s="38" t="s">
        <v>1784</v>
      </c>
      <c r="C475" t="s">
        <v>1643</v>
      </c>
      <c r="I475" s="59"/>
      <c r="J475" s="56"/>
    </row>
    <row r="476" spans="1:10" ht="12.75">
      <c r="A476" s="56" t="s">
        <v>3590</v>
      </c>
      <c r="B476" s="38" t="s">
        <v>1503</v>
      </c>
      <c r="C476" t="s">
        <v>1642</v>
      </c>
      <c r="D476" t="s">
        <v>1643</v>
      </c>
      <c r="I476" s="59" t="s">
        <v>1871</v>
      </c>
      <c r="J476" s="56">
        <v>167000</v>
      </c>
    </row>
    <row r="477" spans="1:10" ht="12.75">
      <c r="A477" s="56" t="s">
        <v>2725</v>
      </c>
      <c r="B477" s="38" t="s">
        <v>1504</v>
      </c>
      <c r="C477" t="s">
        <v>1642</v>
      </c>
      <c r="D477" t="s">
        <v>1643</v>
      </c>
      <c r="I477" s="59"/>
      <c r="J477" s="56"/>
    </row>
    <row r="478" spans="1:10" ht="12.75">
      <c r="A478" s="56" t="s">
        <v>2726</v>
      </c>
      <c r="B478" s="38" t="s">
        <v>1505</v>
      </c>
      <c r="C478" t="s">
        <v>1642</v>
      </c>
      <c r="D478" t="s">
        <v>1643</v>
      </c>
      <c r="I478" s="59"/>
      <c r="J478" s="56"/>
    </row>
    <row r="479" spans="1:10" ht="12.75">
      <c r="A479" s="56" t="s">
        <v>2727</v>
      </c>
      <c r="B479" s="38" t="s">
        <v>1506</v>
      </c>
      <c r="C479" t="s">
        <v>1642</v>
      </c>
      <c r="D479" t="s">
        <v>1643</v>
      </c>
      <c r="I479" s="59"/>
      <c r="J479" s="56"/>
    </row>
    <row r="480" spans="1:10" ht="12.75">
      <c r="A480" s="52" t="s">
        <v>1232</v>
      </c>
      <c r="B480" s="38" t="s">
        <v>3072</v>
      </c>
      <c r="I480" s="62" t="s">
        <v>369</v>
      </c>
      <c r="J480" s="54">
        <v>2500</v>
      </c>
    </row>
    <row r="481" spans="1:10" ht="12.75">
      <c r="A481" s="52" t="s">
        <v>597</v>
      </c>
      <c r="B481" s="38" t="s">
        <v>1588</v>
      </c>
      <c r="I481" s="62" t="s">
        <v>2398</v>
      </c>
      <c r="J481" s="54">
        <v>8800</v>
      </c>
    </row>
    <row r="482" spans="1:10" ht="12.75">
      <c r="A482" s="56" t="s">
        <v>2542</v>
      </c>
      <c r="B482" s="38" t="s">
        <v>1785</v>
      </c>
      <c r="C482" t="s">
        <v>1642</v>
      </c>
      <c r="D482" t="s">
        <v>1643</v>
      </c>
      <c r="I482" s="59"/>
      <c r="J482" s="56"/>
    </row>
    <row r="483" spans="1:10" ht="12.75">
      <c r="A483" s="56" t="s">
        <v>3859</v>
      </c>
      <c r="I483" s="59"/>
      <c r="J483" s="56"/>
    </row>
    <row r="484" spans="1:10" ht="12.75">
      <c r="A484" s="52" t="s">
        <v>968</v>
      </c>
      <c r="B484" s="38" t="s">
        <v>3073</v>
      </c>
      <c r="I484" s="62" t="s">
        <v>3992</v>
      </c>
      <c r="J484" s="54">
        <v>6700</v>
      </c>
    </row>
    <row r="485" spans="1:10" ht="12.75">
      <c r="A485" s="53" t="s">
        <v>120</v>
      </c>
      <c r="B485" s="38" t="s">
        <v>3074</v>
      </c>
      <c r="I485" s="62" t="s">
        <v>3498</v>
      </c>
      <c r="J485" s="54">
        <v>12000</v>
      </c>
    </row>
    <row r="486" spans="1:10" ht="12.75">
      <c r="A486" s="56" t="s">
        <v>2728</v>
      </c>
      <c r="B486" s="38" t="s">
        <v>1508</v>
      </c>
      <c r="C486" t="s">
        <v>1107</v>
      </c>
      <c r="D486" t="s">
        <v>1643</v>
      </c>
      <c r="I486" s="59"/>
      <c r="J486" s="56"/>
    </row>
    <row r="487" spans="1:10" ht="12.75">
      <c r="A487" s="56" t="s">
        <v>1645</v>
      </c>
      <c r="B487" s="38" t="s">
        <v>1646</v>
      </c>
      <c r="C487" t="s">
        <v>1642</v>
      </c>
      <c r="D487" t="s">
        <v>1643</v>
      </c>
      <c r="I487" s="59"/>
      <c r="J487" s="56"/>
    </row>
    <row r="488" spans="1:10" ht="12.75">
      <c r="A488" s="52" t="s">
        <v>736</v>
      </c>
      <c r="B488" s="38" t="s">
        <v>3075</v>
      </c>
      <c r="I488" s="62" t="s">
        <v>2271</v>
      </c>
      <c r="J488" s="54">
        <v>3500</v>
      </c>
    </row>
    <row r="489" spans="1:10" ht="12.75">
      <c r="A489" s="52" t="s">
        <v>165</v>
      </c>
      <c r="B489" s="38" t="s">
        <v>3076</v>
      </c>
      <c r="I489" s="62" t="s">
        <v>3999</v>
      </c>
      <c r="J489" s="54">
        <v>3000</v>
      </c>
    </row>
    <row r="490" spans="1:10" ht="12.75">
      <c r="A490" s="52" t="s">
        <v>737</v>
      </c>
      <c r="B490" s="38" t="s">
        <v>3077</v>
      </c>
      <c r="I490" s="62" t="s">
        <v>1996</v>
      </c>
      <c r="J490" s="54">
        <v>5000</v>
      </c>
    </row>
    <row r="491" spans="1:10" ht="12.75">
      <c r="A491" s="52" t="s">
        <v>796</v>
      </c>
      <c r="B491" s="38" t="s">
        <v>3078</v>
      </c>
      <c r="I491" s="62" t="s">
        <v>2012</v>
      </c>
      <c r="J491" s="54">
        <v>6000</v>
      </c>
    </row>
    <row r="492" spans="1:10" ht="12.75">
      <c r="A492" s="56" t="s">
        <v>3591</v>
      </c>
      <c r="B492" s="38" t="s">
        <v>1507</v>
      </c>
      <c r="C492" t="s">
        <v>1642</v>
      </c>
      <c r="D492" t="s">
        <v>1643</v>
      </c>
      <c r="E492" t="s">
        <v>3918</v>
      </c>
      <c r="I492" s="59" t="s">
        <v>1872</v>
      </c>
      <c r="J492" s="56">
        <v>54000</v>
      </c>
    </row>
    <row r="493" spans="1:10" ht="12.75">
      <c r="A493" s="52" t="s">
        <v>121</v>
      </c>
      <c r="B493" s="38" t="s">
        <v>3079</v>
      </c>
      <c r="I493" s="62" t="s">
        <v>2623</v>
      </c>
      <c r="J493" s="54">
        <v>50000</v>
      </c>
    </row>
    <row r="494" spans="1:10" ht="12.75">
      <c r="A494" s="56" t="s">
        <v>2729</v>
      </c>
      <c r="B494" s="38" t="s">
        <v>1487</v>
      </c>
      <c r="C494" t="s">
        <v>3919</v>
      </c>
      <c r="I494" s="59"/>
      <c r="J494" s="56"/>
    </row>
    <row r="495" spans="1:10" ht="12.75">
      <c r="A495" s="52" t="s">
        <v>738</v>
      </c>
      <c r="B495" s="38" t="s">
        <v>2819</v>
      </c>
      <c r="I495" s="62" t="s">
        <v>1990</v>
      </c>
      <c r="J495" s="54">
        <v>4500</v>
      </c>
    </row>
    <row r="496" spans="1:10" ht="12.75">
      <c r="A496" s="56" t="s">
        <v>3860</v>
      </c>
      <c r="B496" s="38" t="s">
        <v>1680</v>
      </c>
      <c r="I496" s="59"/>
      <c r="J496" s="56"/>
    </row>
    <row r="497" spans="1:10" ht="12.75">
      <c r="A497" s="52" t="s">
        <v>293</v>
      </c>
      <c r="B497" s="38" t="s">
        <v>3080</v>
      </c>
      <c r="I497" s="62" t="s">
        <v>699</v>
      </c>
      <c r="J497" s="54">
        <v>7200</v>
      </c>
    </row>
    <row r="498" spans="1:10" ht="12.75">
      <c r="A498" s="52" t="s">
        <v>1216</v>
      </c>
      <c r="B498" s="38" t="s">
        <v>3081</v>
      </c>
      <c r="I498" s="62" t="s">
        <v>3983</v>
      </c>
      <c r="J498" s="54">
        <v>2000</v>
      </c>
    </row>
    <row r="499" spans="1:10" ht="12.75">
      <c r="A499" s="52" t="s">
        <v>562</v>
      </c>
      <c r="B499" s="38" t="s">
        <v>3082</v>
      </c>
      <c r="I499" s="62" t="s">
        <v>2645</v>
      </c>
      <c r="J499" s="54">
        <v>38000</v>
      </c>
    </row>
    <row r="500" spans="1:10" ht="12.75">
      <c r="A500" s="52" t="s">
        <v>166</v>
      </c>
      <c r="B500" s="38" t="s">
        <v>3083</v>
      </c>
      <c r="I500" s="62" t="s">
        <v>3495</v>
      </c>
      <c r="J500" s="54">
        <v>15000</v>
      </c>
    </row>
    <row r="501" spans="1:10" ht="12.75">
      <c r="A501" s="56" t="s">
        <v>1930</v>
      </c>
      <c r="B501" s="38" t="s">
        <v>1509</v>
      </c>
      <c r="C501" t="s">
        <v>1643</v>
      </c>
      <c r="D501" t="s">
        <v>1644</v>
      </c>
      <c r="I501" s="59"/>
      <c r="J501" s="56"/>
    </row>
    <row r="502" spans="1:10" ht="12.75">
      <c r="A502" s="52" t="s">
        <v>797</v>
      </c>
      <c r="B502" s="38" t="s">
        <v>1588</v>
      </c>
      <c r="I502" s="62" t="s">
        <v>3528</v>
      </c>
      <c r="J502" s="54">
        <v>6000</v>
      </c>
    </row>
    <row r="503" spans="1:10" ht="12.75">
      <c r="A503" s="52" t="s">
        <v>598</v>
      </c>
      <c r="B503" s="38" t="s">
        <v>3084</v>
      </c>
      <c r="I503" s="62" t="s">
        <v>2017</v>
      </c>
      <c r="J503" s="54">
        <v>8000</v>
      </c>
    </row>
    <row r="504" spans="1:10" ht="12.75">
      <c r="A504" s="52" t="s">
        <v>598</v>
      </c>
      <c r="I504" s="62" t="s">
        <v>4080</v>
      </c>
      <c r="J504" s="54">
        <v>5000</v>
      </c>
    </row>
    <row r="505" spans="1:10" ht="12.75">
      <c r="A505" s="53" t="s">
        <v>1233</v>
      </c>
      <c r="B505" s="38" t="s">
        <v>3085</v>
      </c>
      <c r="I505" s="62" t="s">
        <v>2665</v>
      </c>
      <c r="J505" s="54">
        <v>32000</v>
      </c>
    </row>
    <row r="506" spans="1:10" ht="12.75">
      <c r="A506" s="52" t="s">
        <v>3714</v>
      </c>
      <c r="B506" s="38" t="s">
        <v>3086</v>
      </c>
      <c r="I506" s="62" t="s">
        <v>1970</v>
      </c>
      <c r="J506" s="54">
        <v>9400</v>
      </c>
    </row>
    <row r="507" spans="1:10" ht="12.75">
      <c r="A507" s="56" t="s">
        <v>1931</v>
      </c>
      <c r="B507" s="38" t="s">
        <v>1510</v>
      </c>
      <c r="C507" t="s">
        <v>1644</v>
      </c>
      <c r="I507" s="59"/>
      <c r="J507" s="56"/>
    </row>
    <row r="508" spans="1:10" ht="12.75">
      <c r="A508" s="56" t="s">
        <v>1932</v>
      </c>
      <c r="B508" s="38" t="s">
        <v>1511</v>
      </c>
      <c r="C508" t="s">
        <v>1644</v>
      </c>
      <c r="I508" s="59"/>
      <c r="J508" s="56"/>
    </row>
    <row r="509" spans="1:10" ht="12.75">
      <c r="A509" s="56" t="s">
        <v>3592</v>
      </c>
      <c r="B509" s="38" t="s">
        <v>1512</v>
      </c>
      <c r="C509" t="s">
        <v>1642</v>
      </c>
      <c r="D509" t="s">
        <v>1643</v>
      </c>
      <c r="E509" t="s">
        <v>3918</v>
      </c>
      <c r="I509" s="59" t="s">
        <v>1873</v>
      </c>
      <c r="J509" s="56">
        <v>90000</v>
      </c>
    </row>
    <row r="510" spans="1:10" ht="12.75">
      <c r="A510" s="52" t="s">
        <v>969</v>
      </c>
      <c r="B510" s="38" t="s">
        <v>3087</v>
      </c>
      <c r="I510" s="62" t="s">
        <v>1981</v>
      </c>
      <c r="J510" s="54">
        <v>3700</v>
      </c>
    </row>
    <row r="511" spans="1:10" ht="12.75">
      <c r="A511" s="52" t="s">
        <v>2135</v>
      </c>
      <c r="B511" s="38" t="s">
        <v>3088</v>
      </c>
      <c r="I511" s="62" t="s">
        <v>2362</v>
      </c>
      <c r="J511" s="54">
        <v>3000</v>
      </c>
    </row>
    <row r="512" spans="1:10" ht="12.75">
      <c r="A512" s="52" t="s">
        <v>317</v>
      </c>
      <c r="B512" s="38" t="s">
        <v>3026</v>
      </c>
      <c r="I512" s="62" t="s">
        <v>2437</v>
      </c>
      <c r="J512" s="54">
        <v>2400</v>
      </c>
    </row>
    <row r="513" spans="1:10" ht="12.75">
      <c r="A513" s="56" t="s">
        <v>3593</v>
      </c>
      <c r="B513" s="38" t="s">
        <v>1513</v>
      </c>
      <c r="C513" t="s">
        <v>1642</v>
      </c>
      <c r="D513" t="s">
        <v>1643</v>
      </c>
      <c r="I513" s="59" t="s">
        <v>1874</v>
      </c>
      <c r="J513" s="56">
        <v>9000</v>
      </c>
    </row>
    <row r="514" spans="1:10" ht="12.75">
      <c r="A514" s="52" t="s">
        <v>122</v>
      </c>
      <c r="B514" s="38" t="s">
        <v>1520</v>
      </c>
      <c r="I514" s="62" t="s">
        <v>1322</v>
      </c>
      <c r="J514" s="54">
        <v>3500</v>
      </c>
    </row>
    <row r="515" spans="1:10" ht="12.75">
      <c r="A515" s="56" t="s">
        <v>2543</v>
      </c>
      <c r="B515" s="38" t="s">
        <v>1681</v>
      </c>
      <c r="C515" t="s">
        <v>1643</v>
      </c>
      <c r="I515" s="59"/>
      <c r="J515" s="56"/>
    </row>
    <row r="516" spans="1:10" ht="12.75">
      <c r="A516" s="56" t="s">
        <v>3594</v>
      </c>
      <c r="B516" s="38" t="s">
        <v>1514</v>
      </c>
      <c r="C516" t="s">
        <v>2061</v>
      </c>
      <c r="D516" t="s">
        <v>2058</v>
      </c>
      <c r="E516" t="s">
        <v>2059</v>
      </c>
      <c r="F516" t="s">
        <v>2060</v>
      </c>
      <c r="G516" t="s">
        <v>2088</v>
      </c>
      <c r="I516" s="59" t="s">
        <v>1876</v>
      </c>
      <c r="J516" s="56">
        <v>50000</v>
      </c>
    </row>
    <row r="517" spans="1:10" ht="12.75">
      <c r="A517" s="53" t="s">
        <v>59</v>
      </c>
      <c r="B517" s="38" t="s">
        <v>1514</v>
      </c>
      <c r="I517" s="62" t="s">
        <v>212</v>
      </c>
      <c r="J517" s="54">
        <v>16000</v>
      </c>
    </row>
    <row r="518" spans="1:10" ht="12.75">
      <c r="A518" s="53" t="s">
        <v>60</v>
      </c>
      <c r="B518" s="38" t="s">
        <v>1514</v>
      </c>
      <c r="I518" s="62" t="s">
        <v>600</v>
      </c>
      <c r="J518" s="54">
        <v>24000</v>
      </c>
    </row>
    <row r="519" spans="1:10" ht="12.75">
      <c r="A519" s="52" t="s">
        <v>1295</v>
      </c>
      <c r="B519" s="38" t="s">
        <v>3089</v>
      </c>
      <c r="I519" s="62" t="s">
        <v>2305</v>
      </c>
      <c r="J519" s="54">
        <v>3300</v>
      </c>
    </row>
    <row r="520" spans="1:10" ht="12.75">
      <c r="A520" s="52" t="s">
        <v>949</v>
      </c>
      <c r="B520" s="38" t="s">
        <v>3090</v>
      </c>
      <c r="I520" s="62" t="s">
        <v>621</v>
      </c>
      <c r="J520" s="54">
        <v>21000</v>
      </c>
    </row>
    <row r="521" spans="1:10" ht="12.75">
      <c r="A521" s="56" t="s">
        <v>3595</v>
      </c>
      <c r="B521" s="38" t="s">
        <v>1515</v>
      </c>
      <c r="C521" t="s">
        <v>1642</v>
      </c>
      <c r="D521" t="s">
        <v>1643</v>
      </c>
      <c r="E521" t="s">
        <v>3918</v>
      </c>
      <c r="I521" s="59" t="s">
        <v>1850</v>
      </c>
      <c r="J521" s="56">
        <v>490000</v>
      </c>
    </row>
    <row r="522" spans="1:10" ht="12.75">
      <c r="A522" s="56" t="s">
        <v>1176</v>
      </c>
      <c r="B522" s="38" t="s">
        <v>1515</v>
      </c>
      <c r="C522" t="s">
        <v>1642</v>
      </c>
      <c r="D522" t="s">
        <v>1643</v>
      </c>
      <c r="I522" s="59" t="s">
        <v>1851</v>
      </c>
      <c r="J522" s="56">
        <v>38000</v>
      </c>
    </row>
    <row r="523" spans="1:10" ht="12.75">
      <c r="A523" s="52" t="s">
        <v>17</v>
      </c>
      <c r="B523" s="38" t="s">
        <v>3091</v>
      </c>
      <c r="I523" s="62" t="s">
        <v>627</v>
      </c>
      <c r="J523" s="54">
        <v>20000</v>
      </c>
    </row>
    <row r="524" spans="1:10" ht="12.75">
      <c r="A524" s="53" t="s">
        <v>858</v>
      </c>
      <c r="B524" s="38" t="s">
        <v>3092</v>
      </c>
      <c r="I524" s="62" t="s">
        <v>282</v>
      </c>
      <c r="J524" s="54">
        <v>2800</v>
      </c>
    </row>
    <row r="525" spans="1:10" ht="12.75">
      <c r="A525" s="52" t="s">
        <v>502</v>
      </c>
      <c r="B525" s="38" t="s">
        <v>3093</v>
      </c>
      <c r="I525" s="62" t="s">
        <v>2323</v>
      </c>
      <c r="J525" s="54">
        <v>3800</v>
      </c>
    </row>
    <row r="526" spans="1:10" ht="12.75">
      <c r="A526" s="56" t="s">
        <v>3596</v>
      </c>
      <c r="B526" s="38" t="s">
        <v>1516</v>
      </c>
      <c r="C526" t="s">
        <v>1642</v>
      </c>
      <c r="D526" t="s">
        <v>1643</v>
      </c>
      <c r="I526" s="59" t="s">
        <v>1852</v>
      </c>
      <c r="J526" s="56">
        <v>45000</v>
      </c>
    </row>
    <row r="527" spans="1:10" ht="12.75">
      <c r="A527" s="52" t="s">
        <v>3798</v>
      </c>
      <c r="B527" s="38" t="s">
        <v>3001</v>
      </c>
      <c r="I527" s="62" t="s">
        <v>427</v>
      </c>
      <c r="J527" s="54">
        <v>2000</v>
      </c>
    </row>
    <row r="528" spans="1:10" ht="12.75">
      <c r="A528" s="52" t="s">
        <v>3828</v>
      </c>
      <c r="B528" s="38" t="s">
        <v>1536</v>
      </c>
      <c r="I528" s="62" t="s">
        <v>2649</v>
      </c>
      <c r="J528" s="54">
        <v>35000</v>
      </c>
    </row>
    <row r="529" spans="1:10" ht="12.75">
      <c r="A529" s="52" t="s">
        <v>1267</v>
      </c>
      <c r="B529" s="38" t="s">
        <v>2914</v>
      </c>
      <c r="I529" s="62" t="s">
        <v>2659</v>
      </c>
      <c r="J529" s="54">
        <v>33000</v>
      </c>
    </row>
    <row r="530" spans="1:10" ht="12.75">
      <c r="A530" s="52" t="s">
        <v>40</v>
      </c>
      <c r="B530" s="38" t="s">
        <v>3004</v>
      </c>
      <c r="I530" s="62" t="s">
        <v>628</v>
      </c>
      <c r="J530" s="54">
        <v>20000</v>
      </c>
    </row>
    <row r="531" spans="1:10" ht="12.75">
      <c r="A531" s="56" t="s">
        <v>3597</v>
      </c>
      <c r="B531" s="38" t="s">
        <v>1885</v>
      </c>
      <c r="C531" t="s">
        <v>1643</v>
      </c>
      <c r="I531" s="59" t="s">
        <v>1853</v>
      </c>
      <c r="J531" s="56">
        <v>3500</v>
      </c>
    </row>
    <row r="532" spans="1:10" ht="12.75">
      <c r="A532" s="56" t="s">
        <v>1933</v>
      </c>
      <c r="B532" s="38" t="s">
        <v>1517</v>
      </c>
      <c r="C532" t="s">
        <v>1642</v>
      </c>
      <c r="D532" t="s">
        <v>1643</v>
      </c>
      <c r="I532" s="59"/>
      <c r="J532" s="56"/>
    </row>
    <row r="533" spans="1:10" ht="12.75">
      <c r="A533" s="52" t="s">
        <v>82</v>
      </c>
      <c r="B533" s="38" t="s">
        <v>3094</v>
      </c>
      <c r="I533" s="62" t="s">
        <v>395</v>
      </c>
      <c r="J533" s="54">
        <v>5400</v>
      </c>
    </row>
    <row r="534" spans="1:10" ht="12.75">
      <c r="A534" s="56" t="s">
        <v>3861</v>
      </c>
      <c r="B534" s="38" t="s">
        <v>1682</v>
      </c>
      <c r="D534" t="s">
        <v>1643</v>
      </c>
      <c r="I534" s="59"/>
      <c r="J534" s="56"/>
    </row>
    <row r="535" spans="1:10" ht="12.75">
      <c r="A535" s="52" t="s">
        <v>798</v>
      </c>
      <c r="B535" s="38" t="s">
        <v>3095</v>
      </c>
      <c r="I535" s="62" t="s">
        <v>3949</v>
      </c>
      <c r="J535" s="54">
        <v>2400</v>
      </c>
    </row>
    <row r="536" spans="1:10" ht="12.75">
      <c r="A536" s="52" t="s">
        <v>950</v>
      </c>
      <c r="B536" s="38" t="s">
        <v>3096</v>
      </c>
      <c r="I536" s="62" t="s">
        <v>3501</v>
      </c>
      <c r="J536" s="54">
        <v>18300</v>
      </c>
    </row>
    <row r="537" spans="1:10" ht="12.75">
      <c r="A537" s="56" t="s">
        <v>1934</v>
      </c>
      <c r="B537" s="38" t="s">
        <v>1518</v>
      </c>
      <c r="C537" t="s">
        <v>1642</v>
      </c>
      <c r="D537" t="s">
        <v>1643</v>
      </c>
      <c r="I537" s="59"/>
      <c r="J537" s="56"/>
    </row>
    <row r="538" spans="1:10" ht="12.75">
      <c r="A538" s="52" t="s">
        <v>83</v>
      </c>
      <c r="B538" s="38" t="s">
        <v>3097</v>
      </c>
      <c r="I538" s="62" t="s">
        <v>2359</v>
      </c>
      <c r="J538" s="54">
        <v>2300</v>
      </c>
    </row>
    <row r="539" spans="1:10" ht="12.75">
      <c r="A539" s="56" t="s">
        <v>3598</v>
      </c>
      <c r="B539" s="38" t="s">
        <v>1519</v>
      </c>
      <c r="C539" t="s">
        <v>2062</v>
      </c>
      <c r="D539" t="s">
        <v>2089</v>
      </c>
      <c r="E539" t="s">
        <v>1643</v>
      </c>
      <c r="I539" s="59" t="s">
        <v>1854</v>
      </c>
      <c r="J539" s="56">
        <v>91000</v>
      </c>
    </row>
    <row r="540" spans="1:10" ht="12.75">
      <c r="A540" s="53" t="s">
        <v>2136</v>
      </c>
      <c r="B540" s="38" t="s">
        <v>3098</v>
      </c>
      <c r="I540" s="62" t="s">
        <v>350</v>
      </c>
      <c r="J540" s="54">
        <v>4300</v>
      </c>
    </row>
    <row r="541" spans="1:10" ht="12.75">
      <c r="A541" s="52" t="s">
        <v>910</v>
      </c>
      <c r="B541" s="38" t="s">
        <v>3099</v>
      </c>
      <c r="I541" s="62" t="s">
        <v>3532</v>
      </c>
      <c r="J541" s="54">
        <v>7500</v>
      </c>
    </row>
    <row r="542" spans="1:10" ht="12.75">
      <c r="A542" s="56" t="s">
        <v>2544</v>
      </c>
      <c r="B542" s="38" t="s">
        <v>1683</v>
      </c>
      <c r="C542" t="s">
        <v>1643</v>
      </c>
      <c r="I542" s="59"/>
      <c r="J542" s="56"/>
    </row>
    <row r="543" spans="1:10" ht="12.75">
      <c r="A543" s="53" t="s">
        <v>1017</v>
      </c>
      <c r="B543" s="38" t="s">
        <v>3100</v>
      </c>
      <c r="I543" s="62" t="s">
        <v>1319</v>
      </c>
      <c r="J543" s="54">
        <v>7000</v>
      </c>
    </row>
    <row r="544" spans="1:10" ht="12.75">
      <c r="A544" s="56" t="s">
        <v>2545</v>
      </c>
      <c r="B544" s="38" t="s">
        <v>1684</v>
      </c>
      <c r="C544" t="s">
        <v>3919</v>
      </c>
      <c r="I544" s="59"/>
      <c r="J544" s="56"/>
    </row>
    <row r="545" spans="1:10" ht="12.75">
      <c r="A545" s="53" t="s">
        <v>294</v>
      </c>
      <c r="B545" s="38" t="s">
        <v>3101</v>
      </c>
      <c r="I545" s="62" t="s">
        <v>3490</v>
      </c>
      <c r="J545" s="54">
        <v>9900</v>
      </c>
    </row>
    <row r="546" spans="1:10" ht="12.75">
      <c r="A546" s="52" t="s">
        <v>318</v>
      </c>
      <c r="B546" s="38" t="s">
        <v>3102</v>
      </c>
      <c r="I546" s="62" t="s">
        <v>4028</v>
      </c>
      <c r="J546" s="54">
        <v>3200</v>
      </c>
    </row>
    <row r="547" spans="1:10" ht="12.75">
      <c r="A547" s="52" t="s">
        <v>61</v>
      </c>
      <c r="B547" s="38" t="s">
        <v>3103</v>
      </c>
      <c r="I547" s="62" t="s">
        <v>3954</v>
      </c>
      <c r="J547" s="54">
        <v>8000</v>
      </c>
    </row>
    <row r="548" spans="1:10" ht="12.75">
      <c r="A548" s="53" t="s">
        <v>1296</v>
      </c>
      <c r="B548" s="38" t="s">
        <v>1520</v>
      </c>
      <c r="I548" s="62" t="s">
        <v>2292</v>
      </c>
      <c r="J548" s="54">
        <v>5000</v>
      </c>
    </row>
    <row r="549" spans="1:10" ht="12.75">
      <c r="A549" s="56" t="s">
        <v>1172</v>
      </c>
      <c r="B549" s="38" t="s">
        <v>1520</v>
      </c>
      <c r="C549" t="s">
        <v>1642</v>
      </c>
      <c r="D549" t="s">
        <v>1643</v>
      </c>
      <c r="I549" s="59" t="s">
        <v>1855</v>
      </c>
      <c r="J549" s="56">
        <v>50000</v>
      </c>
    </row>
    <row r="550" spans="1:10" ht="12.75">
      <c r="A550" s="52" t="s">
        <v>1039</v>
      </c>
      <c r="B550" s="38" t="s">
        <v>3104</v>
      </c>
      <c r="I550" s="62" t="s">
        <v>2258</v>
      </c>
      <c r="J550" s="54">
        <v>2200</v>
      </c>
    </row>
    <row r="551" spans="1:10" ht="12.75">
      <c r="A551" s="56" t="s">
        <v>3599</v>
      </c>
      <c r="B551" s="38" t="s">
        <v>1857</v>
      </c>
      <c r="C551" t="s">
        <v>1643</v>
      </c>
      <c r="I551" s="59" t="s">
        <v>1856</v>
      </c>
      <c r="J551" s="56">
        <v>2500</v>
      </c>
    </row>
    <row r="552" spans="1:10" ht="12.75">
      <c r="A552" s="56" t="s">
        <v>2546</v>
      </c>
      <c r="B552" s="38" t="s">
        <v>1725</v>
      </c>
      <c r="C552" t="s">
        <v>1642</v>
      </c>
      <c r="D552" t="s">
        <v>1643</v>
      </c>
      <c r="I552" s="59"/>
      <c r="J552" s="56"/>
    </row>
    <row r="553" spans="1:10" ht="12.75">
      <c r="A553" s="52" t="s">
        <v>84</v>
      </c>
      <c r="B553" s="38" t="s">
        <v>3105</v>
      </c>
      <c r="I553" s="62" t="s">
        <v>678</v>
      </c>
      <c r="J553" s="54">
        <v>11300</v>
      </c>
    </row>
    <row r="554" spans="1:10" ht="12.75">
      <c r="A554" s="56" t="s">
        <v>3862</v>
      </c>
      <c r="I554" s="59"/>
      <c r="J554" s="56"/>
    </row>
    <row r="555" spans="1:10" ht="12.75">
      <c r="A555" s="52" t="s">
        <v>1214</v>
      </c>
      <c r="B555" s="38" t="s">
        <v>1500</v>
      </c>
      <c r="I555" s="62" t="s">
        <v>2635</v>
      </c>
      <c r="J555" s="54">
        <v>42000</v>
      </c>
    </row>
    <row r="556" spans="1:10" ht="12.75">
      <c r="A556" s="53" t="s">
        <v>3704</v>
      </c>
      <c r="B556" s="38" t="s">
        <v>1448</v>
      </c>
      <c r="I556" s="62" t="s">
        <v>390</v>
      </c>
      <c r="J556" s="54">
        <v>2100</v>
      </c>
    </row>
    <row r="557" spans="1:10" ht="12.75">
      <c r="A557" s="52" t="s">
        <v>503</v>
      </c>
      <c r="B557" s="38" t="s">
        <v>3106</v>
      </c>
      <c r="I557" s="62" t="s">
        <v>3538</v>
      </c>
      <c r="J557" s="54">
        <v>6100</v>
      </c>
    </row>
    <row r="558" spans="1:10" ht="12.75">
      <c r="A558" s="52" t="s">
        <v>739</v>
      </c>
      <c r="B558" s="38" t="s">
        <v>3107</v>
      </c>
      <c r="I558" s="62" t="s">
        <v>205</v>
      </c>
      <c r="J558" s="54">
        <v>3500</v>
      </c>
    </row>
    <row r="559" spans="1:10" ht="12.75">
      <c r="A559" s="56" t="s">
        <v>3600</v>
      </c>
      <c r="B559" s="38" t="s">
        <v>1859</v>
      </c>
      <c r="C559" t="s">
        <v>1643</v>
      </c>
      <c r="I559" s="59" t="s">
        <v>1858</v>
      </c>
      <c r="J559" s="56">
        <v>4400</v>
      </c>
    </row>
    <row r="560" spans="1:10" ht="12.75">
      <c r="A560" s="52" t="s">
        <v>123</v>
      </c>
      <c r="I560" s="62" t="s">
        <v>4086</v>
      </c>
      <c r="J560" s="54">
        <v>3600</v>
      </c>
    </row>
    <row r="561" spans="1:10" ht="12.75">
      <c r="A561" s="52" t="s">
        <v>3799</v>
      </c>
      <c r="B561" s="38" t="s">
        <v>3001</v>
      </c>
      <c r="I561" s="62" t="s">
        <v>2363</v>
      </c>
      <c r="J561" s="54">
        <v>3500</v>
      </c>
    </row>
    <row r="562" spans="1:10" ht="12.75">
      <c r="A562" s="56" t="s">
        <v>3863</v>
      </c>
      <c r="I562" s="59"/>
      <c r="J562" s="56"/>
    </row>
    <row r="563" spans="1:10" ht="12.75">
      <c r="A563" s="52" t="s">
        <v>951</v>
      </c>
      <c r="B563" s="38" t="s">
        <v>3108</v>
      </c>
      <c r="I563" s="62" t="s">
        <v>3961</v>
      </c>
      <c r="J563" s="54">
        <v>2100</v>
      </c>
    </row>
    <row r="564" spans="1:10" ht="12.75">
      <c r="A564" s="56" t="s">
        <v>1935</v>
      </c>
      <c r="B564" s="38" t="s">
        <v>1521</v>
      </c>
      <c r="C564" t="s">
        <v>1642</v>
      </c>
      <c r="D564" t="s">
        <v>1643</v>
      </c>
      <c r="I564" s="59"/>
      <c r="J564" s="56"/>
    </row>
    <row r="565" spans="1:10" ht="25.5">
      <c r="A565" s="175" t="s">
        <v>2547</v>
      </c>
      <c r="B565" s="38" t="s">
        <v>1685</v>
      </c>
      <c r="C565" t="s">
        <v>1642</v>
      </c>
      <c r="D565" t="s">
        <v>1643</v>
      </c>
      <c r="I565" s="59"/>
      <c r="J565" s="56"/>
    </row>
    <row r="566" spans="1:10" ht="12.75">
      <c r="A566" s="56" t="s">
        <v>1936</v>
      </c>
      <c r="B566" s="38" t="s">
        <v>1522</v>
      </c>
      <c r="C566" t="s">
        <v>1644</v>
      </c>
      <c r="I566" s="59"/>
      <c r="J566" s="56"/>
    </row>
    <row r="567" spans="1:10" ht="12.75">
      <c r="A567" s="52" t="s">
        <v>3649</v>
      </c>
      <c r="B567" s="38" t="s">
        <v>537</v>
      </c>
      <c r="I567" s="62" t="s">
        <v>411</v>
      </c>
      <c r="J567" s="54">
        <v>3000</v>
      </c>
    </row>
    <row r="568" spans="1:10" ht="12.75">
      <c r="A568" s="52" t="s">
        <v>1225</v>
      </c>
      <c r="B568" s="38" t="s">
        <v>3109</v>
      </c>
      <c r="I568" s="62" t="s">
        <v>1991</v>
      </c>
      <c r="J568" s="54">
        <v>8000</v>
      </c>
    </row>
    <row r="569" spans="1:10" ht="12.75">
      <c r="A569" s="52" t="s">
        <v>3800</v>
      </c>
      <c r="B569" s="38" t="s">
        <v>3001</v>
      </c>
      <c r="I569" s="62" t="s">
        <v>449</v>
      </c>
      <c r="J569" s="54">
        <v>2000</v>
      </c>
    </row>
    <row r="570" spans="1:10" ht="12.75">
      <c r="A570" s="56" t="s">
        <v>1648</v>
      </c>
      <c r="B570" s="38" t="s">
        <v>1647</v>
      </c>
      <c r="C570" t="s">
        <v>1642</v>
      </c>
      <c r="D570" t="s">
        <v>1643</v>
      </c>
      <c r="I570" s="59"/>
      <c r="J570" s="56"/>
    </row>
    <row r="571" spans="1:10" ht="12.75">
      <c r="A571" s="53" t="s">
        <v>2248</v>
      </c>
      <c r="B571" s="38" t="s">
        <v>3110</v>
      </c>
      <c r="I571" s="62" t="s">
        <v>687</v>
      </c>
      <c r="J571" s="54">
        <v>15000</v>
      </c>
    </row>
    <row r="572" spans="1:10" ht="12.75">
      <c r="A572" s="56" t="s">
        <v>3864</v>
      </c>
      <c r="B572" s="38" t="s">
        <v>1686</v>
      </c>
      <c r="I572" s="59"/>
      <c r="J572" s="56"/>
    </row>
    <row r="573" spans="1:10" ht="12.75">
      <c r="A573" s="53" t="s">
        <v>1229</v>
      </c>
      <c r="B573" s="38" t="s">
        <v>3111</v>
      </c>
      <c r="I573" s="62" t="s">
        <v>3767</v>
      </c>
      <c r="J573" s="54">
        <v>13300</v>
      </c>
    </row>
    <row r="574" spans="1:10" ht="12.75">
      <c r="A574" s="52" t="s">
        <v>930</v>
      </c>
      <c r="B574" s="38" t="s">
        <v>3112</v>
      </c>
      <c r="I574" s="62" t="s">
        <v>4076</v>
      </c>
      <c r="J574" s="54">
        <v>6000</v>
      </c>
    </row>
    <row r="575" spans="1:10" ht="12.75">
      <c r="A575" s="52" t="s">
        <v>4108</v>
      </c>
      <c r="B575" s="38" t="s">
        <v>2819</v>
      </c>
      <c r="I575" s="62" t="s">
        <v>2412</v>
      </c>
      <c r="J575" s="54">
        <v>2500</v>
      </c>
    </row>
    <row r="576" spans="1:10" ht="12.75">
      <c r="A576" s="53" t="s">
        <v>3653</v>
      </c>
      <c r="B576" s="38" t="s">
        <v>2730</v>
      </c>
      <c r="I576" s="62" t="s">
        <v>4002</v>
      </c>
      <c r="J576" s="54">
        <v>12600</v>
      </c>
    </row>
    <row r="577" spans="1:10" ht="12.75">
      <c r="A577" s="52" t="s">
        <v>574</v>
      </c>
      <c r="B577" s="38" t="s">
        <v>3113</v>
      </c>
      <c r="I577" s="62" t="s">
        <v>3962</v>
      </c>
      <c r="J577" s="54">
        <v>2400</v>
      </c>
    </row>
    <row r="578" spans="1:10" ht="12.75">
      <c r="A578" s="53" t="s">
        <v>1184</v>
      </c>
      <c r="B578" s="38" t="s">
        <v>2748</v>
      </c>
      <c r="I578" s="62" t="s">
        <v>4035</v>
      </c>
      <c r="J578" s="54">
        <v>3000</v>
      </c>
    </row>
    <row r="579" spans="1:10" ht="12.75">
      <c r="A579" s="56" t="s">
        <v>3601</v>
      </c>
      <c r="B579" s="38" t="s">
        <v>1526</v>
      </c>
      <c r="C579" t="s">
        <v>1642</v>
      </c>
      <c r="D579" t="s">
        <v>1643</v>
      </c>
      <c r="I579" s="59" t="s">
        <v>1861</v>
      </c>
      <c r="J579" s="56">
        <v>95000</v>
      </c>
    </row>
    <row r="580" spans="1:10" ht="12.75">
      <c r="A580" s="53" t="s">
        <v>1037</v>
      </c>
      <c r="B580" s="38" t="s">
        <v>3114</v>
      </c>
      <c r="I580" s="62" t="s">
        <v>1975</v>
      </c>
      <c r="J580" s="54">
        <v>9700</v>
      </c>
    </row>
    <row r="581" spans="1:10" ht="12.75">
      <c r="A581" s="52" t="s">
        <v>1036</v>
      </c>
      <c r="B581" s="38" t="s">
        <v>3114</v>
      </c>
      <c r="I581" s="62" t="s">
        <v>2260</v>
      </c>
      <c r="J581" s="54">
        <v>6500</v>
      </c>
    </row>
    <row r="582" spans="1:10" ht="12.75">
      <c r="A582" s="52" t="s">
        <v>119</v>
      </c>
      <c r="B582" s="38" t="s">
        <v>1582</v>
      </c>
      <c r="I582" s="62" t="s">
        <v>3515</v>
      </c>
      <c r="J582" s="54">
        <v>7400</v>
      </c>
    </row>
    <row r="583" spans="1:10" ht="12.75">
      <c r="A583" s="52" t="s">
        <v>3832</v>
      </c>
      <c r="B583" s="38" t="s">
        <v>3115</v>
      </c>
      <c r="I583" s="62" t="s">
        <v>4059</v>
      </c>
      <c r="J583" s="54">
        <v>2000</v>
      </c>
    </row>
    <row r="584" spans="1:10" ht="12.75">
      <c r="A584" s="52" t="s">
        <v>1011</v>
      </c>
      <c r="B584" s="38" t="s">
        <v>3116</v>
      </c>
      <c r="I584" s="62" t="s">
        <v>2434</v>
      </c>
      <c r="J584" s="54">
        <v>3000</v>
      </c>
    </row>
    <row r="585" spans="1:10" ht="12.75">
      <c r="A585" s="52" t="s">
        <v>58</v>
      </c>
      <c r="B585" s="38" t="s">
        <v>1461</v>
      </c>
      <c r="I585" s="62" t="s">
        <v>2333</v>
      </c>
      <c r="J585" s="54">
        <v>5000</v>
      </c>
    </row>
    <row r="586" spans="1:10" ht="12.75">
      <c r="A586" s="52" t="s">
        <v>583</v>
      </c>
      <c r="B586" s="38" t="s">
        <v>2864</v>
      </c>
      <c r="I586" s="62" t="s">
        <v>714</v>
      </c>
      <c r="J586" s="54">
        <v>15000</v>
      </c>
    </row>
    <row r="587" spans="1:10" ht="12.75">
      <c r="A587" s="52" t="s">
        <v>477</v>
      </c>
      <c r="B587" s="38" t="s">
        <v>2993</v>
      </c>
      <c r="I587" s="62" t="s">
        <v>2608</v>
      </c>
      <c r="J587" s="54">
        <v>110000</v>
      </c>
    </row>
    <row r="588" spans="1:10" ht="12.75">
      <c r="A588" s="52" t="s">
        <v>986</v>
      </c>
      <c r="B588" s="38" t="s">
        <v>3117</v>
      </c>
      <c r="I588" s="62" t="s">
        <v>683</v>
      </c>
      <c r="J588" s="54">
        <v>19800</v>
      </c>
    </row>
    <row r="589" spans="1:10" ht="12.75">
      <c r="A589" s="53" t="s">
        <v>3686</v>
      </c>
      <c r="B589" s="38" t="s">
        <v>3118</v>
      </c>
      <c r="I589" s="62" t="s">
        <v>4077</v>
      </c>
      <c r="J589" s="54">
        <v>6000</v>
      </c>
    </row>
    <row r="590" spans="1:10" ht="12.75">
      <c r="A590" s="52" t="s">
        <v>2137</v>
      </c>
      <c r="B590" s="38" t="s">
        <v>3119</v>
      </c>
      <c r="I590" s="62" t="s">
        <v>2642</v>
      </c>
      <c r="J590" s="54">
        <v>40000</v>
      </c>
    </row>
    <row r="591" spans="1:10" ht="12.75">
      <c r="A591" s="52" t="s">
        <v>342</v>
      </c>
      <c r="B591" s="38" t="s">
        <v>3120</v>
      </c>
      <c r="I591" s="62" t="s">
        <v>3960</v>
      </c>
      <c r="J591" s="54">
        <v>3000</v>
      </c>
    </row>
    <row r="592" spans="1:10" ht="12.75">
      <c r="A592" s="56" t="s">
        <v>1937</v>
      </c>
      <c r="B592" s="38" t="s">
        <v>1553</v>
      </c>
      <c r="C592" t="s">
        <v>1642</v>
      </c>
      <c r="D592" t="s">
        <v>1643</v>
      </c>
      <c r="I592" s="59"/>
      <c r="J592" s="56"/>
    </row>
    <row r="593" spans="1:10" ht="12.75">
      <c r="A593" s="52" t="s">
        <v>3829</v>
      </c>
      <c r="B593" s="38" t="s">
        <v>3121</v>
      </c>
      <c r="I593" s="62" t="s">
        <v>437</v>
      </c>
      <c r="J593" s="54">
        <v>2500</v>
      </c>
    </row>
    <row r="594" spans="1:10" ht="12.75">
      <c r="A594" s="52" t="s">
        <v>3602</v>
      </c>
      <c r="B594" s="38" t="s">
        <v>3122</v>
      </c>
      <c r="I594" s="62" t="s">
        <v>3531</v>
      </c>
      <c r="J594" s="54">
        <v>8000</v>
      </c>
    </row>
    <row r="595" spans="1:10" ht="12.75">
      <c r="A595" s="56" t="s">
        <v>3602</v>
      </c>
      <c r="C595" t="s">
        <v>1642</v>
      </c>
      <c r="D595" t="s">
        <v>1643</v>
      </c>
      <c r="I595" s="59"/>
      <c r="J595" s="56"/>
    </row>
    <row r="596" spans="1:10" ht="12.75">
      <c r="A596" s="52" t="s">
        <v>141</v>
      </c>
      <c r="B596" s="38" t="s">
        <v>3123</v>
      </c>
      <c r="I596" s="62" t="s">
        <v>4011</v>
      </c>
      <c r="J596" s="54">
        <v>6000</v>
      </c>
    </row>
    <row r="597" spans="1:10" ht="12.75">
      <c r="A597" s="53" t="s">
        <v>3693</v>
      </c>
      <c r="B597" s="38" t="s">
        <v>3124</v>
      </c>
      <c r="I597" s="62" t="s">
        <v>2465</v>
      </c>
      <c r="J597" s="54">
        <v>2500</v>
      </c>
    </row>
    <row r="598" spans="1:10" ht="12.75">
      <c r="A598" s="53" t="s">
        <v>1253</v>
      </c>
      <c r="B598" s="38" t="s">
        <v>2959</v>
      </c>
      <c r="I598" s="62" t="s">
        <v>415</v>
      </c>
      <c r="J598" s="54">
        <v>2500</v>
      </c>
    </row>
    <row r="599" spans="1:10" ht="12.75">
      <c r="A599" s="52" t="s">
        <v>520</v>
      </c>
      <c r="B599" s="38" t="s">
        <v>2838</v>
      </c>
      <c r="I599" s="62" t="s">
        <v>2420</v>
      </c>
      <c r="J599" s="54">
        <v>3900</v>
      </c>
    </row>
    <row r="600" spans="1:10" ht="12.75">
      <c r="A600" s="52" t="s">
        <v>3788</v>
      </c>
      <c r="B600" s="38" t="s">
        <v>2847</v>
      </c>
      <c r="I600" s="62" t="s">
        <v>431</v>
      </c>
      <c r="J600" s="54">
        <v>4000</v>
      </c>
    </row>
    <row r="601" spans="1:10" ht="12.75">
      <c r="A601" s="56" t="s">
        <v>1938</v>
      </c>
      <c r="B601" s="38" t="s">
        <v>1524</v>
      </c>
      <c r="I601" s="59"/>
      <c r="J601" s="56"/>
    </row>
    <row r="602" spans="1:10" ht="12.75">
      <c r="A602" s="56" t="s">
        <v>1939</v>
      </c>
      <c r="B602" s="38" t="s">
        <v>1525</v>
      </c>
      <c r="C602" t="s">
        <v>1642</v>
      </c>
      <c r="D602" t="s">
        <v>1643</v>
      </c>
      <c r="I602" s="59"/>
      <c r="J602" s="56"/>
    </row>
    <row r="603" spans="1:10" ht="12.75">
      <c r="A603" s="56" t="s">
        <v>3865</v>
      </c>
      <c r="C603" t="s">
        <v>1644</v>
      </c>
      <c r="I603" s="59"/>
      <c r="J603" s="56"/>
    </row>
    <row r="604" spans="1:10" ht="12.75">
      <c r="A604" s="52" t="s">
        <v>3801</v>
      </c>
      <c r="B604" s="38" t="s">
        <v>3125</v>
      </c>
      <c r="I604" s="62" t="s">
        <v>3956</v>
      </c>
      <c r="J604" s="54">
        <v>4000</v>
      </c>
    </row>
    <row r="605" spans="1:10" ht="12.75">
      <c r="A605" s="52" t="s">
        <v>799</v>
      </c>
      <c r="B605" s="38" t="s">
        <v>3126</v>
      </c>
      <c r="I605" s="62" t="s">
        <v>191</v>
      </c>
      <c r="J605" s="54">
        <v>3300</v>
      </c>
    </row>
    <row r="606" spans="1:10" ht="12.75">
      <c r="A606" s="52" t="s">
        <v>124</v>
      </c>
      <c r="B606" s="38" t="s">
        <v>1582</v>
      </c>
      <c r="I606" s="62" t="s">
        <v>2396</v>
      </c>
      <c r="J606" s="54">
        <v>2800</v>
      </c>
    </row>
    <row r="607" spans="1:10" ht="12.75">
      <c r="A607" s="52" t="s">
        <v>3802</v>
      </c>
      <c r="B607" s="38" t="s">
        <v>3127</v>
      </c>
      <c r="I607" s="62" t="s">
        <v>1992</v>
      </c>
      <c r="J607" s="54">
        <v>5000</v>
      </c>
    </row>
    <row r="608" spans="1:10" ht="12.75">
      <c r="A608" s="53" t="s">
        <v>125</v>
      </c>
      <c r="B608" s="38" t="s">
        <v>3128</v>
      </c>
      <c r="I608" s="62" t="s">
        <v>1323</v>
      </c>
      <c r="J608" s="54">
        <v>5000</v>
      </c>
    </row>
    <row r="609" spans="1:10" ht="12.75">
      <c r="A609" s="53" t="s">
        <v>126</v>
      </c>
      <c r="B609" s="38" t="s">
        <v>3128</v>
      </c>
      <c r="I609" s="62" t="s">
        <v>2321</v>
      </c>
      <c r="J609" s="54">
        <v>2000</v>
      </c>
    </row>
    <row r="610" spans="1:10" ht="12.75">
      <c r="A610" s="53" t="s">
        <v>1091</v>
      </c>
      <c r="B610" s="38" t="s">
        <v>3129</v>
      </c>
      <c r="I610" s="62" t="s">
        <v>268</v>
      </c>
      <c r="J610" s="54">
        <v>5300</v>
      </c>
    </row>
    <row r="611" spans="1:10" ht="12.75">
      <c r="A611" s="53" t="s">
        <v>127</v>
      </c>
      <c r="B611" s="38" t="s">
        <v>1582</v>
      </c>
      <c r="I611" s="62" t="s">
        <v>1325</v>
      </c>
      <c r="J611" s="54">
        <v>9000</v>
      </c>
    </row>
    <row r="612" spans="1:10" ht="12.75">
      <c r="A612" s="52" t="s">
        <v>800</v>
      </c>
      <c r="B612" s="38" t="s">
        <v>2993</v>
      </c>
      <c r="I612" s="62" t="s">
        <v>204</v>
      </c>
      <c r="J612" s="54">
        <v>3000</v>
      </c>
    </row>
    <row r="613" spans="1:10" ht="12.75">
      <c r="A613" s="53" t="s">
        <v>1234</v>
      </c>
      <c r="B613" s="38" t="s">
        <v>3130</v>
      </c>
      <c r="I613" s="62" t="s">
        <v>2334</v>
      </c>
      <c r="J613" s="54">
        <v>16000</v>
      </c>
    </row>
    <row r="614" spans="1:10" ht="12.75">
      <c r="A614" s="52" t="s">
        <v>320</v>
      </c>
      <c r="B614" s="38" t="s">
        <v>3131</v>
      </c>
      <c r="I614" s="62" t="s">
        <v>4036</v>
      </c>
      <c r="J614" s="54">
        <v>2800</v>
      </c>
    </row>
    <row r="615" spans="1:10" ht="12.75">
      <c r="A615" s="52" t="s">
        <v>504</v>
      </c>
      <c r="B615" s="38" t="s">
        <v>3132</v>
      </c>
      <c r="I615" s="62" t="s">
        <v>2463</v>
      </c>
      <c r="J615" s="54">
        <v>2500</v>
      </c>
    </row>
    <row r="616" spans="1:10" ht="12.75">
      <c r="A616" s="52" t="s">
        <v>1250</v>
      </c>
      <c r="B616" s="38" t="s">
        <v>3133</v>
      </c>
      <c r="I616" s="62" t="s">
        <v>2319</v>
      </c>
      <c r="J616" s="54">
        <v>4500</v>
      </c>
    </row>
    <row r="617" spans="1:10" ht="12.75">
      <c r="A617" s="52" t="s">
        <v>939</v>
      </c>
      <c r="B617" s="38" t="s">
        <v>3134</v>
      </c>
      <c r="I617" s="62" t="s">
        <v>3513</v>
      </c>
      <c r="J617" s="54">
        <v>7200</v>
      </c>
    </row>
    <row r="618" spans="1:10" ht="12.75">
      <c r="A618" s="52" t="s">
        <v>3803</v>
      </c>
      <c r="B618" s="38" t="s">
        <v>3001</v>
      </c>
      <c r="I618" s="62" t="s">
        <v>434</v>
      </c>
      <c r="J618" s="54">
        <v>3000</v>
      </c>
    </row>
    <row r="619" spans="1:10" ht="12.75">
      <c r="A619" s="52" t="s">
        <v>1246</v>
      </c>
      <c r="B619" s="38" t="s">
        <v>2999</v>
      </c>
      <c r="I619" s="62" t="s">
        <v>357</v>
      </c>
      <c r="J619" s="54">
        <v>3000</v>
      </c>
    </row>
    <row r="620" spans="1:10" ht="12.75">
      <c r="A620" s="52" t="s">
        <v>740</v>
      </c>
      <c r="B620" s="38" t="s">
        <v>3135</v>
      </c>
      <c r="I620" s="62" t="s">
        <v>2460</v>
      </c>
      <c r="J620" s="54">
        <v>3000</v>
      </c>
    </row>
    <row r="621" spans="1:10" ht="12.75">
      <c r="A621" s="52" t="s">
        <v>911</v>
      </c>
      <c r="B621" s="38" t="s">
        <v>3136</v>
      </c>
      <c r="I621" s="62" t="s">
        <v>286</v>
      </c>
      <c r="J621" s="54">
        <v>2700</v>
      </c>
    </row>
    <row r="622" spans="1:10" ht="12.75">
      <c r="A622" s="52" t="s">
        <v>1072</v>
      </c>
      <c r="B622" s="38" t="s">
        <v>3137</v>
      </c>
      <c r="I622" s="62" t="s">
        <v>4094</v>
      </c>
      <c r="J622" s="54">
        <v>2000</v>
      </c>
    </row>
    <row r="623" spans="1:10" ht="12.75">
      <c r="A623" s="53" t="s">
        <v>802</v>
      </c>
      <c r="I623" s="62" t="s">
        <v>4073</v>
      </c>
      <c r="J623" s="54">
        <v>7500</v>
      </c>
    </row>
    <row r="624" spans="1:10" ht="12.75">
      <c r="A624" s="52" t="s">
        <v>801</v>
      </c>
      <c r="I624" s="62" t="s">
        <v>4087</v>
      </c>
      <c r="J624" s="54">
        <v>3500</v>
      </c>
    </row>
    <row r="625" spans="1:10" ht="12.75">
      <c r="A625" s="52" t="s">
        <v>585</v>
      </c>
      <c r="B625" s="38" t="s">
        <v>3138</v>
      </c>
      <c r="I625" s="62" t="s">
        <v>2266</v>
      </c>
      <c r="J625" s="54">
        <v>3800</v>
      </c>
    </row>
    <row r="626" spans="1:10" ht="12.75">
      <c r="A626" s="52" t="s">
        <v>741</v>
      </c>
      <c r="B626" s="38" t="s">
        <v>3138</v>
      </c>
      <c r="I626" s="62" t="s">
        <v>1340</v>
      </c>
      <c r="J626" s="54">
        <v>6400</v>
      </c>
    </row>
    <row r="627" spans="1:10" ht="12.75">
      <c r="A627" s="52" t="s">
        <v>803</v>
      </c>
      <c r="B627" s="38" t="s">
        <v>3139</v>
      </c>
      <c r="I627" s="62" t="s">
        <v>281</v>
      </c>
      <c r="J627" s="54">
        <v>2000</v>
      </c>
    </row>
    <row r="628" spans="1:10" ht="12.75">
      <c r="A628" s="52" t="s">
        <v>505</v>
      </c>
      <c r="B628" s="38" t="s">
        <v>2838</v>
      </c>
      <c r="I628" s="62" t="s">
        <v>2346</v>
      </c>
      <c r="J628" s="54">
        <v>3000</v>
      </c>
    </row>
    <row r="629" spans="1:10" ht="12.75">
      <c r="A629" s="53" t="s">
        <v>3685</v>
      </c>
      <c r="B629" s="38" t="s">
        <v>3140</v>
      </c>
      <c r="I629" s="62" t="s">
        <v>2003</v>
      </c>
      <c r="J629" s="54">
        <v>17300</v>
      </c>
    </row>
    <row r="630" spans="1:10" ht="12.75">
      <c r="A630" s="52" t="s">
        <v>876</v>
      </c>
      <c r="B630" s="38" t="s">
        <v>3141</v>
      </c>
      <c r="I630" s="62" t="s">
        <v>2467</v>
      </c>
      <c r="J630" s="54">
        <v>2300</v>
      </c>
    </row>
    <row r="631" spans="1:10" ht="12.75">
      <c r="A631" s="56" t="s">
        <v>2548</v>
      </c>
      <c r="B631" s="38" t="s">
        <v>1687</v>
      </c>
      <c r="C631" t="s">
        <v>1642</v>
      </c>
      <c r="D631" t="s">
        <v>1643</v>
      </c>
      <c r="I631" s="59"/>
      <c r="J631" s="56"/>
    </row>
    <row r="632" spans="1:10" ht="12.75">
      <c r="A632" s="56" t="s">
        <v>1649</v>
      </c>
      <c r="B632" s="38" t="s">
        <v>1688</v>
      </c>
      <c r="C632" t="s">
        <v>1642</v>
      </c>
      <c r="D632" t="s">
        <v>1643</v>
      </c>
      <c r="I632" s="59"/>
      <c r="J632" s="56"/>
    </row>
    <row r="633" spans="1:10" ht="12.75">
      <c r="A633" s="52" t="s">
        <v>599</v>
      </c>
      <c r="B633" s="38" t="s">
        <v>1917</v>
      </c>
      <c r="I633" s="62" t="s">
        <v>198</v>
      </c>
      <c r="J633" s="54">
        <v>5000</v>
      </c>
    </row>
    <row r="634" spans="1:10" ht="12.75">
      <c r="A634" s="52" t="s">
        <v>877</v>
      </c>
      <c r="B634" s="38" t="s">
        <v>3142</v>
      </c>
      <c r="I634" s="62" t="s">
        <v>364</v>
      </c>
      <c r="J634" s="54">
        <v>3700</v>
      </c>
    </row>
    <row r="635" spans="1:10" ht="12.75">
      <c r="A635" s="53" t="s">
        <v>1251</v>
      </c>
      <c r="B635" s="38" t="s">
        <v>3143</v>
      </c>
      <c r="I635" s="62" t="s">
        <v>3946</v>
      </c>
      <c r="J635" s="54">
        <v>2000</v>
      </c>
    </row>
    <row r="636" spans="1:10" ht="12.75">
      <c r="A636" s="52" t="s">
        <v>51</v>
      </c>
      <c r="B636" s="38" t="s">
        <v>3144</v>
      </c>
      <c r="I636" s="62" t="s">
        <v>4084</v>
      </c>
      <c r="J636" s="54">
        <v>4000</v>
      </c>
    </row>
    <row r="637" spans="1:10" ht="12.75">
      <c r="A637" s="56" t="s">
        <v>3603</v>
      </c>
      <c r="B637" s="38" t="s">
        <v>1464</v>
      </c>
      <c r="C637" t="s">
        <v>1642</v>
      </c>
      <c r="D637" t="s">
        <v>3920</v>
      </c>
      <c r="E637" t="s">
        <v>2063</v>
      </c>
      <c r="F637" t="s">
        <v>3918</v>
      </c>
      <c r="I637" s="59" t="s">
        <v>1862</v>
      </c>
      <c r="J637" s="56">
        <v>57000</v>
      </c>
    </row>
    <row r="638" spans="1:10" ht="12.75">
      <c r="A638" s="52" t="s">
        <v>1226</v>
      </c>
      <c r="B638" s="38" t="s">
        <v>3145</v>
      </c>
      <c r="I638" s="62" t="s">
        <v>2626</v>
      </c>
      <c r="J638" s="54">
        <v>47000</v>
      </c>
    </row>
    <row r="639" spans="1:10" ht="12.75">
      <c r="A639" s="53" t="s">
        <v>1066</v>
      </c>
      <c r="B639" s="38" t="s">
        <v>3146</v>
      </c>
      <c r="I639" s="62" t="s">
        <v>4067</v>
      </c>
      <c r="J639" s="54">
        <v>11000</v>
      </c>
    </row>
    <row r="640" spans="1:10" ht="12.75">
      <c r="A640" s="56" t="s">
        <v>3604</v>
      </c>
      <c r="B640" s="38" t="s">
        <v>1527</v>
      </c>
      <c r="C640" t="s">
        <v>1642</v>
      </c>
      <c r="D640" t="s">
        <v>1643</v>
      </c>
      <c r="I640" s="59" t="s">
        <v>1863</v>
      </c>
      <c r="J640" s="56">
        <v>69000</v>
      </c>
    </row>
    <row r="641" spans="1:10" ht="12.75">
      <c r="A641" s="52" t="s">
        <v>782</v>
      </c>
      <c r="B641" s="38" t="s">
        <v>2769</v>
      </c>
      <c r="I641" s="62" t="s">
        <v>4030</v>
      </c>
      <c r="J641" s="54">
        <v>3100</v>
      </c>
    </row>
    <row r="642" spans="1:10" ht="12.75">
      <c r="A642" s="52" t="s">
        <v>4106</v>
      </c>
      <c r="B642" s="38" t="s">
        <v>3147</v>
      </c>
      <c r="I642" s="62" t="s">
        <v>2268</v>
      </c>
      <c r="J642" s="54">
        <v>2500</v>
      </c>
    </row>
    <row r="643" spans="1:10" ht="12.75">
      <c r="A643" s="52" t="s">
        <v>1000</v>
      </c>
      <c r="B643" s="38" t="s">
        <v>3148</v>
      </c>
      <c r="I643" s="62" t="s">
        <v>2400</v>
      </c>
      <c r="J643" s="54">
        <v>3400</v>
      </c>
    </row>
    <row r="644" spans="1:10" ht="12.75">
      <c r="A644" s="52" t="s">
        <v>3794</v>
      </c>
      <c r="B644" s="38" t="s">
        <v>3149</v>
      </c>
      <c r="I644" s="62" t="s">
        <v>607</v>
      </c>
      <c r="J644" s="54">
        <v>23000</v>
      </c>
    </row>
    <row r="645" spans="1:10" ht="12.75">
      <c r="A645" s="52" t="s">
        <v>584</v>
      </c>
      <c r="B645" s="38" t="s">
        <v>3150</v>
      </c>
      <c r="I645" s="62" t="s">
        <v>2609</v>
      </c>
      <c r="J645" s="54">
        <v>100000</v>
      </c>
    </row>
    <row r="646" spans="1:10" ht="12.75">
      <c r="A646" s="53" t="s">
        <v>2139</v>
      </c>
      <c r="B646" s="38" t="s">
        <v>3151</v>
      </c>
      <c r="I646" s="62" t="s">
        <v>684</v>
      </c>
      <c r="J646" s="54">
        <v>10000</v>
      </c>
    </row>
    <row r="647" spans="1:10" ht="12.75">
      <c r="A647" s="52" t="s">
        <v>2141</v>
      </c>
      <c r="B647" s="38" t="s">
        <v>3152</v>
      </c>
      <c r="I647" s="62" t="s">
        <v>708</v>
      </c>
      <c r="J647" s="54">
        <v>10000</v>
      </c>
    </row>
    <row r="648" spans="1:10" ht="12.75">
      <c r="A648" s="52" t="s">
        <v>137</v>
      </c>
      <c r="B648" s="38" t="s">
        <v>3153</v>
      </c>
      <c r="I648" s="62" t="s">
        <v>232</v>
      </c>
      <c r="J648" s="54">
        <v>3500</v>
      </c>
    </row>
    <row r="649" spans="1:10" ht="12.75">
      <c r="A649" s="52" t="s">
        <v>576</v>
      </c>
      <c r="B649" s="38" t="s">
        <v>3154</v>
      </c>
      <c r="I649" s="62" t="s">
        <v>397</v>
      </c>
      <c r="J649" s="54">
        <v>3600</v>
      </c>
    </row>
    <row r="650" spans="1:10" ht="12.75">
      <c r="A650" s="53" t="s">
        <v>145</v>
      </c>
      <c r="B650" s="38" t="s">
        <v>1526</v>
      </c>
      <c r="I650" s="62" t="s">
        <v>230</v>
      </c>
      <c r="J650" s="54">
        <v>4000</v>
      </c>
    </row>
    <row r="651" spans="1:10" ht="12.75">
      <c r="A651" s="52" t="s">
        <v>333</v>
      </c>
      <c r="B651" s="38" t="s">
        <v>3155</v>
      </c>
      <c r="I651" s="62" t="s">
        <v>444</v>
      </c>
      <c r="J651" s="54">
        <v>3100</v>
      </c>
    </row>
    <row r="652" spans="1:10" ht="12.75">
      <c r="A652" s="52" t="s">
        <v>1273</v>
      </c>
      <c r="B652" s="38" t="s">
        <v>3156</v>
      </c>
      <c r="I652" s="62" t="s">
        <v>3470</v>
      </c>
      <c r="J652" s="54">
        <v>7500</v>
      </c>
    </row>
    <row r="653" spans="1:10" ht="12.75">
      <c r="A653" s="52" t="s">
        <v>3710</v>
      </c>
      <c r="B653" s="38" t="s">
        <v>3157</v>
      </c>
      <c r="I653" s="62" t="s">
        <v>3478</v>
      </c>
      <c r="J653" s="54">
        <v>8000</v>
      </c>
    </row>
    <row r="654" spans="1:10" ht="12.75">
      <c r="A654" s="52" t="s">
        <v>2156</v>
      </c>
      <c r="B654" s="38" t="s">
        <v>3158</v>
      </c>
      <c r="I654" s="62" t="s">
        <v>3978</v>
      </c>
      <c r="J654" s="54">
        <v>2000</v>
      </c>
    </row>
    <row r="655" spans="1:10" ht="12.75">
      <c r="A655" s="52" t="s">
        <v>2159</v>
      </c>
      <c r="B655" s="38" t="s">
        <v>3159</v>
      </c>
      <c r="I655" s="62" t="s">
        <v>2274</v>
      </c>
      <c r="J655" s="54">
        <v>3000</v>
      </c>
    </row>
    <row r="656" spans="1:10" ht="12.75">
      <c r="A656" s="52" t="s">
        <v>775</v>
      </c>
      <c r="B656" s="38" t="s">
        <v>3160</v>
      </c>
      <c r="I656" s="62" t="s">
        <v>725</v>
      </c>
      <c r="J656" s="54">
        <v>13500</v>
      </c>
    </row>
    <row r="657" spans="1:10" ht="12.75">
      <c r="A657" s="56" t="s">
        <v>3866</v>
      </c>
      <c r="B657" s="38" t="s">
        <v>1689</v>
      </c>
      <c r="I657" s="59"/>
      <c r="J657" s="56"/>
    </row>
    <row r="658" spans="1:10" ht="12.75">
      <c r="A658" s="52" t="s">
        <v>86</v>
      </c>
      <c r="B658" s="38" t="s">
        <v>2907</v>
      </c>
      <c r="I658" s="62" t="s">
        <v>2530</v>
      </c>
      <c r="J658" s="54">
        <v>2000</v>
      </c>
    </row>
    <row r="659" spans="1:10" ht="12.75">
      <c r="A659" s="52" t="s">
        <v>478</v>
      </c>
      <c r="B659" s="38" t="s">
        <v>3161</v>
      </c>
      <c r="I659" s="62" t="s">
        <v>1318</v>
      </c>
      <c r="J659" s="54">
        <v>2900</v>
      </c>
    </row>
    <row r="660" spans="1:10" ht="12.75">
      <c r="A660" s="53" t="s">
        <v>898</v>
      </c>
      <c r="B660" s="38" t="s">
        <v>3162</v>
      </c>
      <c r="I660" s="62" t="s">
        <v>3988</v>
      </c>
      <c r="J660" s="54">
        <v>4000</v>
      </c>
    </row>
    <row r="661" spans="1:10" ht="12.75">
      <c r="A661" s="52" t="s">
        <v>994</v>
      </c>
      <c r="B661" s="38" t="s">
        <v>3163</v>
      </c>
      <c r="I661" s="62" t="s">
        <v>2027</v>
      </c>
      <c r="J661" s="54">
        <v>5100</v>
      </c>
    </row>
    <row r="662" spans="1:10" ht="12.75">
      <c r="A662" s="52" t="s">
        <v>1032</v>
      </c>
      <c r="B662" s="38" t="s">
        <v>3161</v>
      </c>
      <c r="I662" s="62" t="s">
        <v>3487</v>
      </c>
      <c r="J662" s="54">
        <v>12000</v>
      </c>
    </row>
    <row r="663" spans="1:10" ht="12.75">
      <c r="A663" s="52" t="s">
        <v>1299</v>
      </c>
      <c r="B663" s="38" t="s">
        <v>3164</v>
      </c>
      <c r="I663" s="62" t="s">
        <v>407</v>
      </c>
      <c r="J663" s="54">
        <v>4000</v>
      </c>
    </row>
    <row r="664" spans="1:10" ht="12.75">
      <c r="A664" s="56" t="s">
        <v>1940</v>
      </c>
      <c r="B664" s="38" t="s">
        <v>1690</v>
      </c>
      <c r="C664" t="s">
        <v>1642</v>
      </c>
      <c r="D664" t="s">
        <v>1643</v>
      </c>
      <c r="I664" s="59"/>
      <c r="J664" s="56"/>
    </row>
    <row r="665" spans="1:10" ht="12.75">
      <c r="A665" s="52" t="s">
        <v>1231</v>
      </c>
      <c r="B665" s="38" t="s">
        <v>3165</v>
      </c>
      <c r="I665" s="62" t="s">
        <v>426</v>
      </c>
      <c r="J665" s="54">
        <v>2300</v>
      </c>
    </row>
    <row r="666" spans="1:10" ht="12.75">
      <c r="A666" s="52" t="s">
        <v>991</v>
      </c>
      <c r="B666" s="38" t="s">
        <v>3166</v>
      </c>
      <c r="I666" s="62" t="s">
        <v>1982</v>
      </c>
      <c r="J666" s="54">
        <v>7500</v>
      </c>
    </row>
    <row r="667" spans="1:10" ht="12.75">
      <c r="A667" s="53" t="s">
        <v>3658</v>
      </c>
      <c r="B667" s="38" t="s">
        <v>3167</v>
      </c>
      <c r="I667" s="62" t="s">
        <v>2617</v>
      </c>
      <c r="J667" s="54">
        <v>65000</v>
      </c>
    </row>
    <row r="668" spans="1:10" ht="12.75">
      <c r="A668" s="52" t="s">
        <v>3657</v>
      </c>
      <c r="B668" s="38" t="s">
        <v>3167</v>
      </c>
      <c r="I668" s="62" t="s">
        <v>3971</v>
      </c>
      <c r="J668" s="54">
        <v>2500</v>
      </c>
    </row>
    <row r="669" spans="1:10" ht="12.75">
      <c r="A669" s="52" t="s">
        <v>323</v>
      </c>
      <c r="B669" s="38" t="s">
        <v>1859</v>
      </c>
      <c r="I669" s="62" t="s">
        <v>2351</v>
      </c>
      <c r="J669" s="54">
        <v>4100</v>
      </c>
    </row>
    <row r="670" spans="1:10" ht="12.75">
      <c r="A670" s="52" t="s">
        <v>742</v>
      </c>
      <c r="B670" s="38" t="s">
        <v>3168</v>
      </c>
      <c r="I670" s="62" t="s">
        <v>2459</v>
      </c>
      <c r="J670" s="54">
        <v>3500</v>
      </c>
    </row>
    <row r="671" spans="1:10" ht="12.75">
      <c r="A671" s="52" t="s">
        <v>19</v>
      </c>
      <c r="B671" s="38" t="s">
        <v>3169</v>
      </c>
      <c r="I671" s="62" t="s">
        <v>2448</v>
      </c>
      <c r="J671" s="54">
        <v>2500</v>
      </c>
    </row>
    <row r="672" spans="1:10" ht="12.75">
      <c r="A672" s="53" t="s">
        <v>45</v>
      </c>
      <c r="B672" s="38" t="s">
        <v>2885</v>
      </c>
      <c r="I672" s="62" t="s">
        <v>239</v>
      </c>
      <c r="J672" s="54">
        <v>10000</v>
      </c>
    </row>
    <row r="673" spans="1:10" ht="12.75">
      <c r="A673" s="53" t="s">
        <v>2153</v>
      </c>
      <c r="B673" s="38" t="s">
        <v>3170</v>
      </c>
      <c r="I673" s="62" t="s">
        <v>4034</v>
      </c>
      <c r="J673" s="54">
        <v>3000</v>
      </c>
    </row>
    <row r="674" spans="1:10" ht="12.75">
      <c r="A674" s="52" t="s">
        <v>3814</v>
      </c>
      <c r="B674" s="38" t="s">
        <v>3171</v>
      </c>
      <c r="I674" s="62" t="s">
        <v>2286</v>
      </c>
      <c r="J674" s="54">
        <v>5100</v>
      </c>
    </row>
    <row r="675" spans="1:10" ht="12.75">
      <c r="A675" s="52" t="s">
        <v>1256</v>
      </c>
      <c r="B675" s="38" t="s">
        <v>2999</v>
      </c>
      <c r="I675" s="62" t="s">
        <v>2535</v>
      </c>
      <c r="J675" s="54">
        <v>2000</v>
      </c>
    </row>
    <row r="676" spans="1:10" ht="12.75">
      <c r="A676" s="52" t="s">
        <v>57</v>
      </c>
      <c r="B676" s="38" t="s">
        <v>3172</v>
      </c>
      <c r="I676" s="62" t="s">
        <v>4023</v>
      </c>
      <c r="J676" s="54">
        <v>4000</v>
      </c>
    </row>
    <row r="677" spans="1:10" ht="12.75">
      <c r="A677" s="52" t="s">
        <v>804</v>
      </c>
      <c r="B677" s="38" t="s">
        <v>3173</v>
      </c>
      <c r="I677" s="62" t="s">
        <v>4037</v>
      </c>
      <c r="J677" s="54">
        <v>2700</v>
      </c>
    </row>
    <row r="678" spans="1:10" ht="12.75">
      <c r="A678" s="53" t="s">
        <v>3831</v>
      </c>
      <c r="B678" s="38" t="s">
        <v>3115</v>
      </c>
      <c r="I678" s="62" t="s">
        <v>3475</v>
      </c>
      <c r="J678" s="54">
        <v>13000</v>
      </c>
    </row>
    <row r="679" spans="1:10" ht="12.75">
      <c r="A679" s="52" t="s">
        <v>3830</v>
      </c>
      <c r="B679" s="38" t="s">
        <v>3115</v>
      </c>
      <c r="I679" s="62" t="s">
        <v>2631</v>
      </c>
      <c r="J679" s="54">
        <v>45000</v>
      </c>
    </row>
    <row r="680" spans="1:10" ht="12.75">
      <c r="A680" s="53" t="s">
        <v>62</v>
      </c>
      <c r="B680" s="38" t="s">
        <v>1461</v>
      </c>
      <c r="I680" s="62" t="s">
        <v>2376</v>
      </c>
      <c r="J680" s="54">
        <v>3000</v>
      </c>
    </row>
    <row r="681" spans="1:10" ht="12.75">
      <c r="A681" s="52" t="s">
        <v>554</v>
      </c>
      <c r="B681" s="38" t="s">
        <v>3174</v>
      </c>
      <c r="I681" s="62" t="s">
        <v>3984</v>
      </c>
      <c r="J681" s="54">
        <v>2500</v>
      </c>
    </row>
    <row r="682" spans="1:10" ht="12.75">
      <c r="A682" s="52" t="s">
        <v>321</v>
      </c>
      <c r="B682" s="38" t="s">
        <v>3175</v>
      </c>
      <c r="I682" s="62" t="s">
        <v>284</v>
      </c>
      <c r="J682" s="54">
        <v>3200</v>
      </c>
    </row>
    <row r="683" spans="1:10" ht="12.75">
      <c r="A683" s="52" t="s">
        <v>3833</v>
      </c>
      <c r="B683" s="38" t="s">
        <v>3176</v>
      </c>
      <c r="I683" s="62" t="s">
        <v>185</v>
      </c>
      <c r="J683" s="54">
        <v>10000</v>
      </c>
    </row>
    <row r="684" spans="1:10" ht="12.75">
      <c r="A684" s="52" t="s">
        <v>1092</v>
      </c>
      <c r="I684" s="62" t="s">
        <v>4093</v>
      </c>
      <c r="J684" s="54">
        <v>2300</v>
      </c>
    </row>
    <row r="685" spans="1:10" ht="12.75">
      <c r="A685" s="52" t="s">
        <v>805</v>
      </c>
      <c r="B685" s="38" t="s">
        <v>1452</v>
      </c>
      <c r="I685" s="62" t="s">
        <v>1320</v>
      </c>
      <c r="J685" s="54">
        <v>6000</v>
      </c>
    </row>
    <row r="686" spans="1:10" ht="12.75">
      <c r="A686" s="52" t="s">
        <v>1093</v>
      </c>
      <c r="B686" s="38" t="s">
        <v>1500</v>
      </c>
      <c r="I686" s="62" t="s">
        <v>2413</v>
      </c>
      <c r="J686" s="54">
        <v>3300</v>
      </c>
    </row>
    <row r="687" spans="1:10" ht="12.75">
      <c r="A687" s="52" t="s">
        <v>3834</v>
      </c>
      <c r="B687" s="38" t="s">
        <v>3177</v>
      </c>
      <c r="I687" s="62" t="s">
        <v>221</v>
      </c>
      <c r="J687" s="54">
        <v>15000</v>
      </c>
    </row>
    <row r="688" spans="1:10" ht="12.75">
      <c r="A688" s="52" t="s">
        <v>555</v>
      </c>
      <c r="B688" s="38" t="s">
        <v>3178</v>
      </c>
      <c r="I688" s="62" t="s">
        <v>4007</v>
      </c>
      <c r="J688" s="54">
        <v>8000</v>
      </c>
    </row>
    <row r="689" spans="1:10" ht="12.75">
      <c r="A689" s="56" t="s">
        <v>1050</v>
      </c>
      <c r="B689" s="38" t="s">
        <v>1523</v>
      </c>
      <c r="C689" t="s">
        <v>1642</v>
      </c>
      <c r="D689" t="s">
        <v>2098</v>
      </c>
      <c r="E689" t="s">
        <v>2099</v>
      </c>
      <c r="F689" t="s">
        <v>2100</v>
      </c>
      <c r="I689" s="59" t="s">
        <v>1860</v>
      </c>
      <c r="J689" s="56">
        <v>90000</v>
      </c>
    </row>
    <row r="690" spans="1:10" ht="12.75">
      <c r="A690" s="53" t="s">
        <v>3703</v>
      </c>
      <c r="B690" s="38" t="s">
        <v>3179</v>
      </c>
      <c r="I690" s="62" t="s">
        <v>2614</v>
      </c>
      <c r="J690" s="54">
        <v>70000</v>
      </c>
    </row>
    <row r="691" spans="1:10" ht="12.75">
      <c r="A691" s="56" t="s">
        <v>3605</v>
      </c>
      <c r="B691" s="38" t="s">
        <v>1528</v>
      </c>
      <c r="C691" t="s">
        <v>1642</v>
      </c>
      <c r="D691" t="s">
        <v>1643</v>
      </c>
      <c r="I691" s="59" t="s">
        <v>1836</v>
      </c>
      <c r="J691" s="56">
        <v>5000</v>
      </c>
    </row>
    <row r="692" spans="1:10" ht="12.75">
      <c r="A692" s="52" t="s">
        <v>806</v>
      </c>
      <c r="B692" s="38" t="s">
        <v>3180</v>
      </c>
      <c r="I692" s="62" t="s">
        <v>695</v>
      </c>
      <c r="J692" s="54">
        <v>13300</v>
      </c>
    </row>
    <row r="693" spans="1:10" ht="12.75">
      <c r="A693" s="56" t="s">
        <v>3606</v>
      </c>
      <c r="B693" s="38" t="s">
        <v>1529</v>
      </c>
      <c r="C693" t="s">
        <v>1642</v>
      </c>
      <c r="D693" t="s">
        <v>1643</v>
      </c>
      <c r="E693" t="s">
        <v>3918</v>
      </c>
      <c r="I693" s="59" t="s">
        <v>1837</v>
      </c>
      <c r="J693" s="56">
        <v>44000</v>
      </c>
    </row>
    <row r="694" spans="1:10" ht="12.75">
      <c r="A694" s="56" t="s">
        <v>3867</v>
      </c>
      <c r="I694" s="59"/>
      <c r="J694" s="56"/>
    </row>
    <row r="695" spans="1:10" ht="12.75">
      <c r="A695" s="53" t="s">
        <v>2138</v>
      </c>
      <c r="B695" s="38" t="s">
        <v>3181</v>
      </c>
      <c r="I695" s="62" t="s">
        <v>4074</v>
      </c>
      <c r="J695" s="54">
        <v>7000</v>
      </c>
    </row>
    <row r="696" spans="1:10" ht="12.75">
      <c r="A696" s="56" t="s">
        <v>3607</v>
      </c>
      <c r="B696" s="38" t="s">
        <v>1530</v>
      </c>
      <c r="C696" t="s">
        <v>1642</v>
      </c>
      <c r="D696" t="s">
        <v>1643</v>
      </c>
      <c r="E696" t="s">
        <v>2101</v>
      </c>
      <c r="I696" s="59" t="s">
        <v>1838</v>
      </c>
      <c r="J696" s="56">
        <v>12000</v>
      </c>
    </row>
    <row r="697" spans="1:10" ht="12.75">
      <c r="A697" s="52" t="s">
        <v>970</v>
      </c>
      <c r="B697" s="38" t="s">
        <v>3182</v>
      </c>
      <c r="I697" s="62" t="s">
        <v>2693</v>
      </c>
      <c r="J697" s="54">
        <v>26000</v>
      </c>
    </row>
    <row r="698" spans="1:10" ht="12.75">
      <c r="A698" s="53" t="s">
        <v>3705</v>
      </c>
      <c r="B698" s="38" t="s">
        <v>3183</v>
      </c>
      <c r="I698" s="62" t="s">
        <v>413</v>
      </c>
      <c r="J698" s="54">
        <v>3000</v>
      </c>
    </row>
    <row r="699" spans="1:10" ht="12.75">
      <c r="A699" s="52" t="s">
        <v>1094</v>
      </c>
      <c r="B699" s="38" t="s">
        <v>3184</v>
      </c>
      <c r="I699" s="62" t="s">
        <v>2521</v>
      </c>
      <c r="J699" s="54">
        <v>3300</v>
      </c>
    </row>
    <row r="700" spans="1:10" ht="12.75">
      <c r="A700" s="53" t="s">
        <v>971</v>
      </c>
      <c r="B700" s="38" t="s">
        <v>3185</v>
      </c>
      <c r="I700" s="62" t="s">
        <v>439</v>
      </c>
      <c r="J700" s="54">
        <v>4600</v>
      </c>
    </row>
    <row r="701" spans="1:10" ht="12.75">
      <c r="A701" s="52" t="s">
        <v>859</v>
      </c>
      <c r="B701" s="38" t="s">
        <v>3186</v>
      </c>
      <c r="I701" s="62" t="s">
        <v>3775</v>
      </c>
      <c r="J701" s="54">
        <v>4000</v>
      </c>
    </row>
    <row r="702" spans="1:10" ht="12.75">
      <c r="A702" s="52" t="s">
        <v>167</v>
      </c>
      <c r="B702" s="38" t="s">
        <v>3187</v>
      </c>
      <c r="I702" s="62" t="s">
        <v>4013</v>
      </c>
      <c r="J702" s="54">
        <v>6000</v>
      </c>
    </row>
    <row r="703" spans="1:10" ht="12.75">
      <c r="A703" s="52" t="s">
        <v>807</v>
      </c>
      <c r="B703" s="38" t="s">
        <v>3188</v>
      </c>
      <c r="I703" s="62" t="s">
        <v>2660</v>
      </c>
      <c r="J703" s="54">
        <v>33000</v>
      </c>
    </row>
    <row r="704" spans="1:10" ht="12.75">
      <c r="A704" s="52" t="s">
        <v>808</v>
      </c>
      <c r="B704" s="38" t="s">
        <v>3189</v>
      </c>
      <c r="I704" s="62" t="s">
        <v>410</v>
      </c>
      <c r="J704" s="54">
        <v>3000</v>
      </c>
    </row>
    <row r="705" spans="1:10" ht="12.75">
      <c r="A705" s="52" t="s">
        <v>952</v>
      </c>
      <c r="B705" s="38" t="s">
        <v>3190</v>
      </c>
      <c r="I705" s="62" t="s">
        <v>637</v>
      </c>
      <c r="J705" s="54">
        <v>20000</v>
      </c>
    </row>
    <row r="706" spans="1:10" ht="12.75">
      <c r="A706" s="56" t="s">
        <v>3868</v>
      </c>
      <c r="I706" s="59"/>
      <c r="J706" s="56"/>
    </row>
    <row r="707" spans="1:10" ht="12.75">
      <c r="A707" s="53" t="s">
        <v>953</v>
      </c>
      <c r="B707" s="38" t="s">
        <v>3191</v>
      </c>
      <c r="I707" s="62" t="s">
        <v>638</v>
      </c>
      <c r="J707" s="54">
        <v>20000</v>
      </c>
    </row>
    <row r="708" spans="1:10" ht="12.75">
      <c r="A708" s="56" t="s">
        <v>3608</v>
      </c>
      <c r="B708" s="38" t="s">
        <v>1500</v>
      </c>
      <c r="C708" t="s">
        <v>1642</v>
      </c>
      <c r="D708" t="s">
        <v>3920</v>
      </c>
      <c r="E708" t="s">
        <v>3918</v>
      </c>
      <c r="I708" s="59" t="s">
        <v>1840</v>
      </c>
      <c r="J708" s="56">
        <v>950000</v>
      </c>
    </row>
    <row r="709" spans="1:10" ht="12.75">
      <c r="A709" s="56" t="s">
        <v>1180</v>
      </c>
      <c r="B709" s="38" t="s">
        <v>1500</v>
      </c>
      <c r="C709" t="s">
        <v>1642</v>
      </c>
      <c r="D709" t="s">
        <v>1642</v>
      </c>
      <c r="I709" s="59" t="s">
        <v>1841</v>
      </c>
      <c r="J709" s="56">
        <v>1037000</v>
      </c>
    </row>
    <row r="710" spans="1:10" ht="12.75">
      <c r="A710" s="56" t="s">
        <v>1941</v>
      </c>
      <c r="B710" s="38" t="s">
        <v>1531</v>
      </c>
      <c r="C710" t="s">
        <v>1642</v>
      </c>
      <c r="D710" t="s">
        <v>1643</v>
      </c>
      <c r="E710" t="s">
        <v>2578</v>
      </c>
      <c r="I710" s="59"/>
      <c r="J710" s="56"/>
    </row>
    <row r="711" spans="1:10" ht="12.75">
      <c r="A711" s="56" t="s">
        <v>3609</v>
      </c>
      <c r="B711" s="38" t="s">
        <v>1532</v>
      </c>
      <c r="C711" t="s">
        <v>2050</v>
      </c>
      <c r="D711" t="s">
        <v>2051</v>
      </c>
      <c r="E711" t="s">
        <v>1643</v>
      </c>
      <c r="F711" t="s">
        <v>2102</v>
      </c>
      <c r="I711" s="59" t="s">
        <v>1842</v>
      </c>
      <c r="J711" s="56">
        <v>148000</v>
      </c>
    </row>
    <row r="712" spans="1:10" ht="12.75">
      <c r="A712" s="52" t="s">
        <v>809</v>
      </c>
      <c r="B712" s="38" t="s">
        <v>3192</v>
      </c>
      <c r="I712" s="62" t="s">
        <v>2408</v>
      </c>
      <c r="J712" s="54">
        <v>3500</v>
      </c>
    </row>
    <row r="713" spans="1:10" ht="12.75">
      <c r="A713" s="52" t="s">
        <v>563</v>
      </c>
      <c r="B713" s="38" t="s">
        <v>3049</v>
      </c>
      <c r="I713" s="62" t="s">
        <v>387</v>
      </c>
      <c r="J713" s="54">
        <v>2000</v>
      </c>
    </row>
    <row r="714" spans="1:10" ht="12.75">
      <c r="A714" s="52" t="s">
        <v>322</v>
      </c>
      <c r="B714" s="38" t="s">
        <v>2935</v>
      </c>
      <c r="I714" s="62" t="s">
        <v>1329</v>
      </c>
      <c r="J714" s="54">
        <v>5200</v>
      </c>
    </row>
    <row r="715" spans="1:10" ht="12.75">
      <c r="A715" s="53" t="s">
        <v>1297</v>
      </c>
      <c r="B715" s="38" t="s">
        <v>3193</v>
      </c>
      <c r="I715" s="62" t="s">
        <v>2418</v>
      </c>
      <c r="J715" s="54">
        <v>2700</v>
      </c>
    </row>
    <row r="716" spans="1:10" ht="12.75">
      <c r="A716" s="56" t="s">
        <v>3869</v>
      </c>
      <c r="I716" s="59"/>
      <c r="J716" s="56"/>
    </row>
    <row r="717" spans="1:10" ht="12.75">
      <c r="A717" s="52" t="s">
        <v>506</v>
      </c>
      <c r="B717" s="38" t="s">
        <v>2742</v>
      </c>
      <c r="I717" s="62" t="s">
        <v>2391</v>
      </c>
      <c r="J717" s="54">
        <v>3000</v>
      </c>
    </row>
    <row r="718" spans="1:10" ht="12.75">
      <c r="A718" s="53" t="s">
        <v>110</v>
      </c>
      <c r="B718" s="38" t="s">
        <v>3194</v>
      </c>
      <c r="I718" s="62" t="s">
        <v>376</v>
      </c>
      <c r="J718" s="54">
        <v>3000</v>
      </c>
    </row>
    <row r="719" spans="1:10" ht="12.75">
      <c r="A719" s="52" t="s">
        <v>341</v>
      </c>
      <c r="B719" s="38" t="s">
        <v>3195</v>
      </c>
      <c r="I719" s="62" t="s">
        <v>4049</v>
      </c>
      <c r="J719" s="54">
        <v>2300</v>
      </c>
    </row>
    <row r="720" spans="1:10" ht="12.75">
      <c r="A720" s="53" t="s">
        <v>128</v>
      </c>
      <c r="B720" s="38" t="s">
        <v>1582</v>
      </c>
      <c r="I720" s="62" t="s">
        <v>4033</v>
      </c>
      <c r="J720" s="54">
        <v>3000</v>
      </c>
    </row>
    <row r="721" spans="1:10" ht="12.75">
      <c r="A721" s="56" t="s">
        <v>1942</v>
      </c>
      <c r="B721" s="38" t="s">
        <v>1533</v>
      </c>
      <c r="C721" t="s">
        <v>1642</v>
      </c>
      <c r="D721" t="s">
        <v>1643</v>
      </c>
      <c r="I721" s="59"/>
      <c r="J721" s="56"/>
    </row>
    <row r="722" spans="1:10" ht="12.75">
      <c r="A722" s="52" t="s">
        <v>324</v>
      </c>
      <c r="B722" s="38" t="s">
        <v>3196</v>
      </c>
      <c r="I722" s="62" t="s">
        <v>2427</v>
      </c>
      <c r="J722" s="54">
        <v>3000</v>
      </c>
    </row>
    <row r="723" spans="1:10" ht="12.75">
      <c r="A723" s="52" t="s">
        <v>743</v>
      </c>
      <c r="B723" s="38" t="s">
        <v>2819</v>
      </c>
      <c r="I723" s="62" t="s">
        <v>3537</v>
      </c>
      <c r="J723" s="54">
        <v>9000</v>
      </c>
    </row>
    <row r="724" spans="1:10" ht="12.75">
      <c r="A724" s="56" t="s">
        <v>1944</v>
      </c>
      <c r="B724" s="38" t="s">
        <v>1534</v>
      </c>
      <c r="C724" t="s">
        <v>1642</v>
      </c>
      <c r="D724" t="s">
        <v>1643</v>
      </c>
      <c r="I724" s="59"/>
      <c r="J724" s="56"/>
    </row>
    <row r="725" spans="1:10" ht="12.75">
      <c r="A725" s="52" t="s">
        <v>18</v>
      </c>
      <c r="B725" s="38" t="s">
        <v>3197</v>
      </c>
      <c r="I725" s="62" t="s">
        <v>2667</v>
      </c>
      <c r="J725" s="54">
        <v>30000</v>
      </c>
    </row>
    <row r="726" spans="1:10" ht="12.75">
      <c r="A726" s="52" t="s">
        <v>810</v>
      </c>
      <c r="B726" s="38" t="s">
        <v>3198</v>
      </c>
      <c r="I726" s="62" t="s">
        <v>384</v>
      </c>
      <c r="J726" s="54">
        <v>5000</v>
      </c>
    </row>
    <row r="727" spans="1:10" ht="12.75">
      <c r="A727" s="56" t="s">
        <v>1945</v>
      </c>
      <c r="B727" s="38" t="s">
        <v>1535</v>
      </c>
      <c r="C727" t="s">
        <v>1642</v>
      </c>
      <c r="D727" t="s">
        <v>1643</v>
      </c>
      <c r="I727" s="59"/>
      <c r="J727" s="56"/>
    </row>
    <row r="728" spans="1:10" ht="12.75">
      <c r="A728" s="52" t="s">
        <v>744</v>
      </c>
      <c r="B728" s="38" t="s">
        <v>2819</v>
      </c>
      <c r="I728" s="62" t="s">
        <v>704</v>
      </c>
      <c r="J728" s="54">
        <v>15000</v>
      </c>
    </row>
    <row r="729" spans="1:10" ht="12.75">
      <c r="A729" s="56" t="s">
        <v>3610</v>
      </c>
      <c r="B729" s="38" t="s">
        <v>1526</v>
      </c>
      <c r="C729" t="s">
        <v>2080</v>
      </c>
      <c r="D729" t="s">
        <v>2081</v>
      </c>
      <c r="E729" t="s">
        <v>1643</v>
      </c>
      <c r="I729" s="59" t="s">
        <v>1843</v>
      </c>
      <c r="J729" s="56">
        <v>70000</v>
      </c>
    </row>
    <row r="730" spans="1:10" ht="12.75">
      <c r="A730" s="52" t="s">
        <v>1058</v>
      </c>
      <c r="B730" s="38" t="s">
        <v>3199</v>
      </c>
      <c r="I730" s="62" t="s">
        <v>2371</v>
      </c>
      <c r="J730" s="54">
        <v>4000</v>
      </c>
    </row>
    <row r="731" spans="1:10" ht="12.75">
      <c r="A731" s="52" t="s">
        <v>3660</v>
      </c>
      <c r="B731" s="38" t="s">
        <v>537</v>
      </c>
      <c r="I731" s="62" t="s">
        <v>3477</v>
      </c>
      <c r="J731" s="54">
        <v>10000</v>
      </c>
    </row>
    <row r="732" spans="1:10" ht="12.75">
      <c r="A732" s="52" t="s">
        <v>954</v>
      </c>
      <c r="B732" s="38" t="s">
        <v>3200</v>
      </c>
      <c r="I732" s="62" t="s">
        <v>4055</v>
      </c>
      <c r="J732" s="54">
        <v>2100</v>
      </c>
    </row>
    <row r="733" spans="1:10" ht="12.75">
      <c r="A733" s="53" t="s">
        <v>1012</v>
      </c>
      <c r="B733" s="38" t="s">
        <v>1588</v>
      </c>
      <c r="I733" s="62" t="s">
        <v>3508</v>
      </c>
      <c r="J733" s="54">
        <v>12500</v>
      </c>
    </row>
    <row r="734" spans="1:10" ht="12.75">
      <c r="A734" s="52" t="s">
        <v>1013</v>
      </c>
      <c r="B734" s="38" t="s">
        <v>1588</v>
      </c>
      <c r="I734" s="62" t="s">
        <v>2662</v>
      </c>
      <c r="J734" s="54">
        <v>32000</v>
      </c>
    </row>
    <row r="735" spans="1:10" ht="12.75">
      <c r="A735" s="53" t="s">
        <v>1298</v>
      </c>
      <c r="B735" s="38" t="s">
        <v>1526</v>
      </c>
      <c r="I735" s="62" t="s">
        <v>1845</v>
      </c>
      <c r="J735" s="54">
        <v>2000</v>
      </c>
    </row>
    <row r="736" spans="1:10" ht="12.75">
      <c r="A736" s="56" t="s">
        <v>3611</v>
      </c>
      <c r="B736" s="38" t="s">
        <v>1526</v>
      </c>
      <c r="C736" t="s">
        <v>2064</v>
      </c>
      <c r="D736" t="s">
        <v>2065</v>
      </c>
      <c r="E736" t="s">
        <v>2055</v>
      </c>
      <c r="I736" s="59" t="s">
        <v>1844</v>
      </c>
      <c r="J736" s="56">
        <v>1630000</v>
      </c>
    </row>
    <row r="737" spans="1:10" ht="12.75">
      <c r="A737" s="56" t="s">
        <v>3612</v>
      </c>
      <c r="B737" s="38" t="s">
        <v>1526</v>
      </c>
      <c r="C737" t="s">
        <v>2064</v>
      </c>
      <c r="D737" t="s">
        <v>2065</v>
      </c>
      <c r="E737" t="s">
        <v>2055</v>
      </c>
      <c r="I737" s="59" t="s">
        <v>1844</v>
      </c>
      <c r="J737" s="56">
        <v>1630000</v>
      </c>
    </row>
    <row r="738" spans="1:10" ht="12.75">
      <c r="A738" s="52" t="s">
        <v>811</v>
      </c>
      <c r="B738" s="38" t="s">
        <v>3201</v>
      </c>
      <c r="I738" s="62" t="s">
        <v>3492</v>
      </c>
      <c r="J738" s="54">
        <v>6600</v>
      </c>
    </row>
    <row r="739" spans="1:10" ht="12.75">
      <c r="A739" s="56" t="s">
        <v>3613</v>
      </c>
      <c r="B739" s="38" t="s">
        <v>1537</v>
      </c>
      <c r="C739" t="s">
        <v>1642</v>
      </c>
      <c r="D739" t="s">
        <v>1643</v>
      </c>
      <c r="I739" s="59" t="s">
        <v>1846</v>
      </c>
      <c r="J739" s="56">
        <v>100000</v>
      </c>
    </row>
    <row r="740" spans="1:10" ht="12.75">
      <c r="A740" s="56" t="s">
        <v>2549</v>
      </c>
      <c r="B740" s="38" t="s">
        <v>1691</v>
      </c>
      <c r="C740" t="s">
        <v>1642</v>
      </c>
      <c r="D740" t="s">
        <v>1643</v>
      </c>
      <c r="I740" s="59"/>
      <c r="J740" s="56"/>
    </row>
    <row r="741" spans="1:10" ht="12.75">
      <c r="A741" s="53" t="s">
        <v>88</v>
      </c>
      <c r="B741" s="38" t="s">
        <v>3202</v>
      </c>
      <c r="I741" s="62" t="s">
        <v>3481</v>
      </c>
      <c r="J741" s="54">
        <v>9000</v>
      </c>
    </row>
    <row r="742" spans="1:10" ht="12.75">
      <c r="A742" s="56" t="s">
        <v>1946</v>
      </c>
      <c r="B742" s="38" t="s">
        <v>1538</v>
      </c>
      <c r="C742" t="s">
        <v>1642</v>
      </c>
      <c r="D742" t="s">
        <v>1643</v>
      </c>
      <c r="I742" s="59"/>
      <c r="J742" s="56"/>
    </row>
    <row r="743" spans="1:10" ht="12.75">
      <c r="A743" s="53" t="s">
        <v>1014</v>
      </c>
      <c r="B743" s="38" t="s">
        <v>2993</v>
      </c>
      <c r="I743" s="62" t="s">
        <v>652</v>
      </c>
      <c r="J743" s="54">
        <v>10800</v>
      </c>
    </row>
    <row r="744" spans="1:10" ht="12.75">
      <c r="A744" s="53" t="s">
        <v>812</v>
      </c>
      <c r="B744" s="38" t="s">
        <v>2993</v>
      </c>
      <c r="I744" s="62" t="s">
        <v>2651</v>
      </c>
      <c r="J744" s="54">
        <v>35000</v>
      </c>
    </row>
    <row r="745" spans="1:10" ht="12.75">
      <c r="A745" s="52" t="s">
        <v>1015</v>
      </c>
      <c r="B745" s="38" t="s">
        <v>3203</v>
      </c>
      <c r="I745" s="62" t="s">
        <v>3933</v>
      </c>
      <c r="J745" s="54">
        <v>2500</v>
      </c>
    </row>
    <row r="746" spans="1:10" ht="12.75">
      <c r="A746" s="52" t="s">
        <v>1073</v>
      </c>
      <c r="B746" s="38" t="s">
        <v>3204</v>
      </c>
      <c r="I746" s="62" t="s">
        <v>2344</v>
      </c>
      <c r="J746" s="54">
        <v>3200</v>
      </c>
    </row>
    <row r="747" spans="1:10" ht="12.75">
      <c r="A747" s="52" t="s">
        <v>129</v>
      </c>
      <c r="B747" s="38" t="s">
        <v>3205</v>
      </c>
      <c r="I747" s="62" t="s">
        <v>1336</v>
      </c>
      <c r="J747" s="54">
        <v>5500</v>
      </c>
    </row>
    <row r="748" spans="1:10" ht="12.75">
      <c r="A748" s="52" t="s">
        <v>3706</v>
      </c>
      <c r="B748" s="38" t="s">
        <v>3206</v>
      </c>
      <c r="I748" s="62" t="s">
        <v>194</v>
      </c>
      <c r="J748" s="54">
        <v>6000</v>
      </c>
    </row>
    <row r="749" spans="1:10" ht="12.75">
      <c r="A749" s="52" t="s">
        <v>745</v>
      </c>
      <c r="B749" s="38" t="s">
        <v>3207</v>
      </c>
      <c r="I749" s="62" t="s">
        <v>2450</v>
      </c>
      <c r="J749" s="54">
        <v>2000</v>
      </c>
    </row>
    <row r="750" spans="1:10" ht="12.75">
      <c r="A750" s="52" t="s">
        <v>955</v>
      </c>
      <c r="B750" s="38" t="s">
        <v>3208</v>
      </c>
      <c r="I750" s="62" t="s">
        <v>2341</v>
      </c>
      <c r="J750" s="54">
        <v>2300</v>
      </c>
    </row>
    <row r="751" spans="1:10" ht="12.75">
      <c r="A751" s="56" t="s">
        <v>3614</v>
      </c>
      <c r="B751" s="38" t="s">
        <v>1541</v>
      </c>
      <c r="C751" t="s">
        <v>1642</v>
      </c>
      <c r="D751" t="s">
        <v>1643</v>
      </c>
      <c r="I751" s="59" t="s">
        <v>1847</v>
      </c>
      <c r="J751" s="56">
        <v>80000</v>
      </c>
    </row>
    <row r="752" spans="1:10" ht="12.75">
      <c r="A752" s="56" t="s">
        <v>1947</v>
      </c>
      <c r="B752" s="38" t="s">
        <v>1542</v>
      </c>
      <c r="C752" t="s">
        <v>1642</v>
      </c>
      <c r="D752" t="s">
        <v>1643</v>
      </c>
      <c r="I752" s="59"/>
      <c r="J752" s="56"/>
    </row>
    <row r="753" spans="1:10" ht="12.75">
      <c r="A753" s="52" t="s">
        <v>972</v>
      </c>
      <c r="B753" s="38" t="s">
        <v>2944</v>
      </c>
      <c r="I753" s="62" t="s">
        <v>2386</v>
      </c>
      <c r="J753" s="54">
        <v>5400</v>
      </c>
    </row>
    <row r="754" spans="1:10" ht="12.75">
      <c r="A754" s="53" t="s">
        <v>1095</v>
      </c>
      <c r="B754" s="38" t="s">
        <v>3209</v>
      </c>
      <c r="I754" s="62" t="s">
        <v>3488</v>
      </c>
      <c r="J754" s="54">
        <v>12000</v>
      </c>
    </row>
    <row r="755" spans="1:10" ht="12.75">
      <c r="A755" s="52" t="s">
        <v>569</v>
      </c>
      <c r="B755" s="38" t="s">
        <v>1859</v>
      </c>
      <c r="I755" s="62" t="s">
        <v>3516</v>
      </c>
      <c r="J755" s="54">
        <v>9000</v>
      </c>
    </row>
    <row r="756" spans="1:10" ht="12.75">
      <c r="A756" s="52" t="s">
        <v>295</v>
      </c>
      <c r="B756" s="38" t="s">
        <v>3036</v>
      </c>
      <c r="I756" s="62" t="s">
        <v>438</v>
      </c>
      <c r="J756" s="54">
        <v>6000</v>
      </c>
    </row>
    <row r="757" spans="1:10" ht="12.75">
      <c r="A757" s="52" t="s">
        <v>296</v>
      </c>
      <c r="B757" s="38" t="s">
        <v>2783</v>
      </c>
      <c r="I757" s="62" t="s">
        <v>2326</v>
      </c>
      <c r="J757" s="54">
        <v>5400</v>
      </c>
    </row>
    <row r="758" spans="1:10" ht="12.75">
      <c r="A758" s="52" t="s">
        <v>89</v>
      </c>
      <c r="B758" s="38" t="s">
        <v>3210</v>
      </c>
      <c r="I758" s="62" t="s">
        <v>2031</v>
      </c>
      <c r="J758" s="54">
        <v>13100</v>
      </c>
    </row>
    <row r="759" spans="1:10" ht="12.75">
      <c r="A759" s="52" t="s">
        <v>746</v>
      </c>
      <c r="B759" s="38" t="s">
        <v>3211</v>
      </c>
      <c r="I759" s="62" t="s">
        <v>2388</v>
      </c>
      <c r="J759" s="54">
        <v>3000</v>
      </c>
    </row>
    <row r="760" spans="1:10" ht="12.75">
      <c r="A760" s="52" t="s">
        <v>130</v>
      </c>
      <c r="B760" s="38" t="s">
        <v>3212</v>
      </c>
      <c r="I760" s="62" t="s">
        <v>2444</v>
      </c>
      <c r="J760" s="54">
        <v>3000</v>
      </c>
    </row>
    <row r="761" spans="1:10" ht="12.75">
      <c r="A761" s="53" t="s">
        <v>131</v>
      </c>
      <c r="B761" s="38" t="s">
        <v>3213</v>
      </c>
      <c r="I761" s="62" t="s">
        <v>2009</v>
      </c>
      <c r="J761" s="54">
        <v>4000</v>
      </c>
    </row>
    <row r="762" spans="1:10" ht="12.75">
      <c r="A762" s="56" t="s">
        <v>3615</v>
      </c>
      <c r="B762" s="38" t="s">
        <v>1500</v>
      </c>
      <c r="C762" t="s">
        <v>1642</v>
      </c>
      <c r="D762" t="s">
        <v>2052</v>
      </c>
      <c r="E762" t="s">
        <v>1643</v>
      </c>
      <c r="I762" s="59" t="s">
        <v>1848</v>
      </c>
      <c r="J762" s="56">
        <v>33000</v>
      </c>
    </row>
    <row r="763" spans="1:10" ht="12.75">
      <c r="A763" s="52" t="s">
        <v>813</v>
      </c>
      <c r="B763" s="38" t="s">
        <v>3028</v>
      </c>
      <c r="I763" s="62" t="s">
        <v>655</v>
      </c>
      <c r="J763" s="54">
        <v>11700</v>
      </c>
    </row>
    <row r="764" spans="1:10" ht="12.75">
      <c r="A764" s="52" t="s">
        <v>747</v>
      </c>
      <c r="B764" s="38" t="s">
        <v>535</v>
      </c>
      <c r="I764" s="62" t="s">
        <v>3951</v>
      </c>
      <c r="J764" s="54">
        <v>2000</v>
      </c>
    </row>
    <row r="765" spans="1:10" ht="12.75">
      <c r="A765" s="52" t="s">
        <v>3662</v>
      </c>
      <c r="B765" s="38" t="s">
        <v>3214</v>
      </c>
      <c r="I765" s="62" t="s">
        <v>3944</v>
      </c>
      <c r="J765" s="54">
        <v>2700</v>
      </c>
    </row>
    <row r="766" spans="1:10" ht="12.75">
      <c r="A766" s="53" t="s">
        <v>90</v>
      </c>
      <c r="B766" s="38" t="s">
        <v>2907</v>
      </c>
      <c r="I766" s="62" t="s">
        <v>285</v>
      </c>
      <c r="J766" s="54">
        <v>3000</v>
      </c>
    </row>
    <row r="767" spans="1:10" ht="12.75">
      <c r="A767" s="52" t="s">
        <v>748</v>
      </c>
      <c r="B767" s="38" t="s">
        <v>2819</v>
      </c>
      <c r="I767" s="62" t="s">
        <v>3541</v>
      </c>
      <c r="J767" s="54">
        <v>7000</v>
      </c>
    </row>
    <row r="768" spans="1:10" ht="12.75">
      <c r="A768" s="52" t="s">
        <v>912</v>
      </c>
      <c r="B768" s="38" t="s">
        <v>3215</v>
      </c>
      <c r="I768" s="62" t="s">
        <v>4081</v>
      </c>
      <c r="J768" s="54">
        <v>5000</v>
      </c>
    </row>
    <row r="769" spans="1:10" ht="12.75">
      <c r="A769" s="56" t="s">
        <v>1948</v>
      </c>
      <c r="B769" s="38" t="s">
        <v>1543</v>
      </c>
      <c r="C769" t="s">
        <v>1642</v>
      </c>
      <c r="D769" t="s">
        <v>1643</v>
      </c>
      <c r="I769" s="59"/>
      <c r="J769" s="56"/>
    </row>
    <row r="770" spans="1:10" ht="12.75">
      <c r="A770" s="52" t="s">
        <v>91</v>
      </c>
      <c r="B770" s="38" t="s">
        <v>3216</v>
      </c>
      <c r="I770" s="62" t="s">
        <v>353</v>
      </c>
      <c r="J770" s="54">
        <v>2000</v>
      </c>
    </row>
    <row r="771" spans="1:10" ht="12.75">
      <c r="A771" s="52" t="s">
        <v>297</v>
      </c>
      <c r="B771" s="38" t="s">
        <v>3217</v>
      </c>
      <c r="I771" s="62" t="s">
        <v>352</v>
      </c>
      <c r="J771" s="54">
        <v>2500</v>
      </c>
    </row>
    <row r="772" spans="1:10" ht="12.75">
      <c r="A772" s="52" t="s">
        <v>3835</v>
      </c>
      <c r="B772" s="38" t="s">
        <v>3218</v>
      </c>
      <c r="I772" s="62" t="s">
        <v>391</v>
      </c>
      <c r="J772" s="54">
        <v>2000</v>
      </c>
    </row>
    <row r="773" spans="1:10" ht="12.75">
      <c r="A773" s="52" t="s">
        <v>1016</v>
      </c>
      <c r="B773" s="38" t="s">
        <v>1588</v>
      </c>
      <c r="I773" s="62" t="s">
        <v>1314</v>
      </c>
      <c r="J773" s="54">
        <v>4000</v>
      </c>
    </row>
    <row r="774" spans="1:10" ht="12.75">
      <c r="A774" s="56" t="s">
        <v>1949</v>
      </c>
      <c r="B774" s="38" t="s">
        <v>1544</v>
      </c>
      <c r="C774" t="s">
        <v>1643</v>
      </c>
      <c r="I774" s="59"/>
      <c r="J774" s="56"/>
    </row>
    <row r="775" spans="1:10" ht="12.75">
      <c r="A775" s="52" t="s">
        <v>92</v>
      </c>
      <c r="B775" s="38" t="s">
        <v>2978</v>
      </c>
      <c r="I775" s="62" t="s">
        <v>2423</v>
      </c>
      <c r="J775" s="54">
        <v>2400</v>
      </c>
    </row>
    <row r="776" spans="1:10" ht="12.75">
      <c r="A776" s="52" t="s">
        <v>878</v>
      </c>
      <c r="B776" s="38" t="s">
        <v>3219</v>
      </c>
      <c r="I776" s="62" t="s">
        <v>2403</v>
      </c>
      <c r="J776" s="54">
        <v>2100</v>
      </c>
    </row>
    <row r="777" spans="1:10" ht="12.75">
      <c r="A777" s="52" t="s">
        <v>749</v>
      </c>
      <c r="B777" s="38" t="s">
        <v>3220</v>
      </c>
      <c r="I777" s="62" t="s">
        <v>442</v>
      </c>
      <c r="J777" s="54">
        <v>2000</v>
      </c>
    </row>
    <row r="778" spans="1:10" ht="12.75">
      <c r="A778" s="52" t="s">
        <v>1300</v>
      </c>
      <c r="B778" s="38" t="s">
        <v>2835</v>
      </c>
      <c r="I778" s="62" t="s">
        <v>2462</v>
      </c>
      <c r="J778" s="54">
        <v>2500</v>
      </c>
    </row>
    <row r="779" spans="1:10" ht="12.75">
      <c r="A779" s="53" t="s">
        <v>3707</v>
      </c>
      <c r="B779" s="38" t="s">
        <v>3221</v>
      </c>
      <c r="I779" s="62" t="s">
        <v>2325</v>
      </c>
      <c r="J779" s="54">
        <v>4000</v>
      </c>
    </row>
    <row r="780" spans="1:10" ht="12.75">
      <c r="A780" s="52" t="s">
        <v>3707</v>
      </c>
      <c r="I780" s="62" t="s">
        <v>4096</v>
      </c>
      <c r="J780" s="54">
        <v>2000</v>
      </c>
    </row>
    <row r="781" spans="1:10" ht="12.75">
      <c r="A781" s="56" t="s">
        <v>1950</v>
      </c>
      <c r="B781" s="38" t="s">
        <v>1545</v>
      </c>
      <c r="C781" t="s">
        <v>2503</v>
      </c>
      <c r="D781" t="s">
        <v>2504</v>
      </c>
      <c r="E781" t="s">
        <v>1643</v>
      </c>
      <c r="F781" t="s">
        <v>2505</v>
      </c>
      <c r="G781" t="s">
        <v>2506</v>
      </c>
      <c r="I781" s="59"/>
      <c r="J781" s="56"/>
    </row>
    <row r="782" spans="1:10" ht="12.75">
      <c r="A782" s="52" t="s">
        <v>1096</v>
      </c>
      <c r="B782" s="38" t="s">
        <v>3222</v>
      </c>
      <c r="I782" s="62" t="s">
        <v>620</v>
      </c>
      <c r="J782" s="54">
        <v>21000</v>
      </c>
    </row>
    <row r="783" spans="1:10" ht="12.75">
      <c r="A783" s="52" t="s">
        <v>814</v>
      </c>
      <c r="B783" s="38" t="s">
        <v>3223</v>
      </c>
      <c r="I783" s="62" t="s">
        <v>1995</v>
      </c>
      <c r="J783" s="54">
        <v>3600</v>
      </c>
    </row>
    <row r="784" spans="1:10" ht="12.75">
      <c r="A784" s="52" t="s">
        <v>815</v>
      </c>
      <c r="B784" s="38" t="s">
        <v>3224</v>
      </c>
      <c r="I784" s="62" t="s">
        <v>3766</v>
      </c>
      <c r="J784" s="54">
        <v>5000</v>
      </c>
    </row>
    <row r="785" spans="1:10" ht="12.75">
      <c r="A785" s="52" t="s">
        <v>1040</v>
      </c>
      <c r="B785" s="38" t="s">
        <v>3225</v>
      </c>
      <c r="I785" s="62" t="s">
        <v>235</v>
      </c>
      <c r="J785" s="54">
        <v>4100</v>
      </c>
    </row>
    <row r="786" spans="1:10" ht="12.75">
      <c r="A786" s="52" t="s">
        <v>816</v>
      </c>
      <c r="B786" s="38" t="s">
        <v>3226</v>
      </c>
      <c r="I786" s="62" t="s">
        <v>1341</v>
      </c>
      <c r="J786" s="54">
        <v>4000</v>
      </c>
    </row>
    <row r="787" spans="1:10" ht="12.75">
      <c r="A787" s="52" t="s">
        <v>2140</v>
      </c>
      <c r="B787" s="38" t="s">
        <v>3227</v>
      </c>
      <c r="I787" s="62" t="s">
        <v>2280</v>
      </c>
      <c r="J787" s="54">
        <v>5700</v>
      </c>
    </row>
    <row r="788" spans="1:10" ht="12.75">
      <c r="A788" s="52" t="s">
        <v>817</v>
      </c>
      <c r="B788" s="38" t="s">
        <v>3028</v>
      </c>
      <c r="I788" s="62" t="s">
        <v>4050</v>
      </c>
      <c r="J788" s="54">
        <v>2300</v>
      </c>
    </row>
    <row r="789" spans="1:10" ht="12.75">
      <c r="A789" s="52" t="s">
        <v>818</v>
      </c>
      <c r="I789" s="62" t="s">
        <v>4089</v>
      </c>
      <c r="J789" s="54">
        <v>3300</v>
      </c>
    </row>
    <row r="790" spans="1:10" ht="12.75">
      <c r="A790" s="52" t="s">
        <v>860</v>
      </c>
      <c r="I790" s="62" t="s">
        <v>4068</v>
      </c>
      <c r="J790" s="54">
        <v>10800</v>
      </c>
    </row>
    <row r="791" spans="1:10" ht="12.75">
      <c r="A791" s="52" t="s">
        <v>1041</v>
      </c>
      <c r="B791" s="38" t="s">
        <v>3228</v>
      </c>
      <c r="I791" s="62" t="s">
        <v>2652</v>
      </c>
      <c r="J791" s="54">
        <v>35000</v>
      </c>
    </row>
    <row r="792" spans="1:10" ht="12.75">
      <c r="A792" s="52" t="s">
        <v>20</v>
      </c>
      <c r="B792" s="38" t="s">
        <v>3229</v>
      </c>
      <c r="I792" s="62" t="s">
        <v>4056</v>
      </c>
      <c r="J792" s="54">
        <v>2000</v>
      </c>
    </row>
    <row r="793" spans="1:10" ht="12.75">
      <c r="A793" s="56" t="s">
        <v>3616</v>
      </c>
      <c r="B793" s="38" t="s">
        <v>1546</v>
      </c>
      <c r="C793" t="s">
        <v>1642</v>
      </c>
      <c r="D793" t="s">
        <v>1643</v>
      </c>
      <c r="E793" t="s">
        <v>3918</v>
      </c>
      <c r="I793" s="59" t="s">
        <v>1849</v>
      </c>
      <c r="J793" s="56">
        <v>35000</v>
      </c>
    </row>
    <row r="794" spans="1:10" ht="12.75">
      <c r="A794" s="52" t="s">
        <v>507</v>
      </c>
      <c r="B794" s="38" t="s">
        <v>2742</v>
      </c>
      <c r="I794" s="62" t="s">
        <v>605</v>
      </c>
      <c r="J794" s="54">
        <v>23600</v>
      </c>
    </row>
    <row r="795" spans="1:10" ht="12.75">
      <c r="A795" s="52" t="s">
        <v>586</v>
      </c>
      <c r="B795" s="38" t="s">
        <v>3230</v>
      </c>
      <c r="I795" s="62" t="s">
        <v>1349</v>
      </c>
      <c r="J795" s="54">
        <v>5000</v>
      </c>
    </row>
    <row r="796" spans="1:10" ht="12.75">
      <c r="A796" s="52" t="s">
        <v>41</v>
      </c>
      <c r="B796" s="38" t="s">
        <v>2830</v>
      </c>
      <c r="I796" s="62" t="s">
        <v>4066</v>
      </c>
      <c r="J796" s="54">
        <v>12000</v>
      </c>
    </row>
    <row r="797" spans="1:10" ht="12.75">
      <c r="A797" s="52" t="s">
        <v>879</v>
      </c>
      <c r="B797" s="38" t="s">
        <v>2875</v>
      </c>
      <c r="I797" s="62" t="s">
        <v>211</v>
      </c>
      <c r="J797" s="54">
        <v>4200</v>
      </c>
    </row>
    <row r="798" spans="1:10" ht="12.75">
      <c r="A798" s="52" t="s">
        <v>93</v>
      </c>
      <c r="B798" s="38" t="s">
        <v>3231</v>
      </c>
      <c r="I798" s="62" t="s">
        <v>658</v>
      </c>
      <c r="J798" s="54">
        <v>16200</v>
      </c>
    </row>
    <row r="799" spans="1:10" ht="12.75">
      <c r="A799" s="52" t="s">
        <v>1235</v>
      </c>
      <c r="B799" s="38" t="s">
        <v>3232</v>
      </c>
      <c r="I799" s="62" t="s">
        <v>673</v>
      </c>
      <c r="J799" s="54">
        <v>18000</v>
      </c>
    </row>
    <row r="800" spans="1:10" ht="12.75">
      <c r="A800" s="52" t="s">
        <v>94</v>
      </c>
      <c r="B800" s="38" t="s">
        <v>3233</v>
      </c>
      <c r="I800" s="62" t="s">
        <v>2406</v>
      </c>
      <c r="J800" s="54">
        <v>3800</v>
      </c>
    </row>
    <row r="801" spans="1:10" ht="12.75">
      <c r="A801" s="56" t="s">
        <v>3617</v>
      </c>
      <c r="B801" s="38" t="s">
        <v>1917</v>
      </c>
      <c r="C801" t="s">
        <v>2065</v>
      </c>
      <c r="D801" t="s">
        <v>2066</v>
      </c>
      <c r="E801" t="s">
        <v>2067</v>
      </c>
      <c r="F801" t="s">
        <v>2048</v>
      </c>
      <c r="G801" t="s">
        <v>2049</v>
      </c>
      <c r="I801" s="59" t="s">
        <v>1820</v>
      </c>
      <c r="J801" s="56">
        <v>470000</v>
      </c>
    </row>
    <row r="802" spans="1:10" ht="12.75">
      <c r="A802" s="52" t="s">
        <v>3836</v>
      </c>
      <c r="B802" s="38" t="s">
        <v>3234</v>
      </c>
      <c r="I802" s="62" t="s">
        <v>2457</v>
      </c>
      <c r="J802" s="54">
        <v>3500</v>
      </c>
    </row>
    <row r="803" spans="1:10" ht="12.75">
      <c r="A803" s="53" t="s">
        <v>1281</v>
      </c>
      <c r="B803" s="38" t="s">
        <v>1536</v>
      </c>
      <c r="I803" s="62" t="s">
        <v>2436</v>
      </c>
      <c r="J803" s="54">
        <v>2500</v>
      </c>
    </row>
    <row r="804" spans="1:10" ht="12.75">
      <c r="A804" s="52" t="s">
        <v>1185</v>
      </c>
      <c r="B804" s="38" t="s">
        <v>3235</v>
      </c>
      <c r="I804" s="62" t="s">
        <v>2424</v>
      </c>
      <c r="J804" s="54">
        <v>4000</v>
      </c>
    </row>
    <row r="805" spans="1:10" ht="12.75">
      <c r="A805" s="53" t="s">
        <v>85</v>
      </c>
      <c r="B805" s="38" t="s">
        <v>3236</v>
      </c>
      <c r="I805" s="62" t="s">
        <v>1987</v>
      </c>
      <c r="J805" s="54">
        <v>6000</v>
      </c>
    </row>
    <row r="806" spans="1:10" ht="12.75">
      <c r="A806" s="52" t="s">
        <v>1097</v>
      </c>
      <c r="B806" s="38" t="s">
        <v>3237</v>
      </c>
      <c r="I806" s="62" t="s">
        <v>2308</v>
      </c>
      <c r="J806" s="54">
        <v>5500</v>
      </c>
    </row>
    <row r="807" spans="1:10" ht="12.75">
      <c r="A807" s="52" t="s">
        <v>861</v>
      </c>
      <c r="B807" s="38" t="s">
        <v>3238</v>
      </c>
      <c r="I807" s="62" t="s">
        <v>231</v>
      </c>
      <c r="J807" s="54">
        <v>4500</v>
      </c>
    </row>
    <row r="808" spans="1:10" ht="12.75">
      <c r="A808" s="52" t="s">
        <v>880</v>
      </c>
      <c r="B808" s="38" t="s">
        <v>3239</v>
      </c>
      <c r="I808" s="62" t="s">
        <v>693</v>
      </c>
      <c r="J808" s="54">
        <v>11700</v>
      </c>
    </row>
    <row r="809" spans="1:10" ht="12.75">
      <c r="A809" s="52" t="s">
        <v>508</v>
      </c>
      <c r="B809" s="38" t="s">
        <v>1448</v>
      </c>
      <c r="I809" s="62" t="s">
        <v>663</v>
      </c>
      <c r="J809" s="54">
        <v>12000</v>
      </c>
    </row>
    <row r="810" spans="1:10" ht="12.75">
      <c r="A810" s="52" t="s">
        <v>3663</v>
      </c>
      <c r="B810" s="38" t="s">
        <v>3240</v>
      </c>
      <c r="I810" s="62" t="s">
        <v>685</v>
      </c>
      <c r="J810" s="54">
        <v>8800</v>
      </c>
    </row>
    <row r="811" spans="1:10" ht="12.75">
      <c r="A811" s="52" t="s">
        <v>509</v>
      </c>
      <c r="B811" s="38" t="s">
        <v>3241</v>
      </c>
      <c r="I811" s="62" t="s">
        <v>403</v>
      </c>
      <c r="J811" s="54">
        <v>2700</v>
      </c>
    </row>
    <row r="812" spans="1:10" ht="12.75">
      <c r="A812" s="53" t="s">
        <v>556</v>
      </c>
      <c r="B812" s="38" t="s">
        <v>3242</v>
      </c>
      <c r="I812" s="62" t="s">
        <v>4045</v>
      </c>
      <c r="J812" s="54">
        <v>2500</v>
      </c>
    </row>
    <row r="813" spans="1:10" ht="12.75">
      <c r="A813" s="52" t="s">
        <v>325</v>
      </c>
      <c r="B813" s="38" t="s">
        <v>3026</v>
      </c>
      <c r="I813" s="62" t="s">
        <v>646</v>
      </c>
      <c r="J813" s="54">
        <v>14000</v>
      </c>
    </row>
    <row r="814" spans="1:10" ht="12.75">
      <c r="A814" s="52" t="s">
        <v>3664</v>
      </c>
      <c r="B814" s="38" t="s">
        <v>3243</v>
      </c>
      <c r="I814" s="62" t="s">
        <v>604</v>
      </c>
      <c r="J814" s="54">
        <v>24000</v>
      </c>
    </row>
    <row r="815" spans="1:10" ht="12.75">
      <c r="A815" s="53" t="s">
        <v>1258</v>
      </c>
      <c r="B815" s="38" t="s">
        <v>3244</v>
      </c>
      <c r="I815" s="62" t="s">
        <v>650</v>
      </c>
      <c r="J815" s="54">
        <v>15400</v>
      </c>
    </row>
    <row r="816" spans="1:10" ht="12.75">
      <c r="A816" s="52" t="s">
        <v>881</v>
      </c>
      <c r="B816" s="38" t="s">
        <v>3245</v>
      </c>
      <c r="I816" s="62" t="s">
        <v>3967</v>
      </c>
      <c r="J816" s="54">
        <v>2000</v>
      </c>
    </row>
    <row r="817" spans="1:10" ht="12.75">
      <c r="A817" s="52" t="s">
        <v>1301</v>
      </c>
      <c r="B817" s="38" t="s">
        <v>3246</v>
      </c>
      <c r="I817" s="62" t="s">
        <v>206</v>
      </c>
      <c r="J817" s="54">
        <v>4000</v>
      </c>
    </row>
    <row r="818" spans="1:10" ht="12.75">
      <c r="A818" s="52" t="s">
        <v>3837</v>
      </c>
      <c r="B818" s="38" t="s">
        <v>1536</v>
      </c>
      <c r="I818" s="62" t="s">
        <v>4043</v>
      </c>
      <c r="J818" s="54">
        <v>2500</v>
      </c>
    </row>
    <row r="819" spans="1:10" ht="12.75">
      <c r="A819" s="52" t="s">
        <v>21</v>
      </c>
      <c r="B819" s="38" t="s">
        <v>3247</v>
      </c>
      <c r="I819" s="62" t="s">
        <v>2451</v>
      </c>
      <c r="J819" s="54">
        <v>8000</v>
      </c>
    </row>
    <row r="820" spans="1:10" ht="12.75">
      <c r="A820" s="52" t="s">
        <v>568</v>
      </c>
      <c r="B820" s="38" t="s">
        <v>3248</v>
      </c>
      <c r="I820" s="62" t="s">
        <v>2393</v>
      </c>
      <c r="J820" s="54">
        <v>3500</v>
      </c>
    </row>
    <row r="821" spans="1:10" ht="12.75">
      <c r="A821" s="52" t="s">
        <v>819</v>
      </c>
      <c r="B821" s="38" t="s">
        <v>2993</v>
      </c>
      <c r="I821" s="62" t="s">
        <v>2287</v>
      </c>
      <c r="J821" s="54">
        <v>2700</v>
      </c>
    </row>
    <row r="822" spans="1:10" ht="12.75">
      <c r="A822" s="52" t="s">
        <v>820</v>
      </c>
      <c r="B822" s="38" t="s">
        <v>3249</v>
      </c>
      <c r="I822" s="62" t="s">
        <v>2315</v>
      </c>
      <c r="J822" s="54">
        <v>4000</v>
      </c>
    </row>
    <row r="823" spans="1:10" ht="12.75">
      <c r="A823" s="52" t="s">
        <v>2142</v>
      </c>
      <c r="B823" s="38" t="s">
        <v>3250</v>
      </c>
      <c r="I823" s="62" t="s">
        <v>2311</v>
      </c>
      <c r="J823" s="54">
        <v>3500</v>
      </c>
    </row>
    <row r="824" spans="1:10" ht="12.75">
      <c r="A824" s="53" t="s">
        <v>97</v>
      </c>
      <c r="B824" s="38" t="s">
        <v>3251</v>
      </c>
      <c r="I824" s="62" t="s">
        <v>689</v>
      </c>
      <c r="J824" s="54">
        <v>7200</v>
      </c>
    </row>
    <row r="825" spans="1:10" ht="12.75">
      <c r="A825" s="56" t="s">
        <v>1951</v>
      </c>
      <c r="B825" s="38" t="s">
        <v>1547</v>
      </c>
      <c r="C825" t="s">
        <v>2579</v>
      </c>
      <c r="D825" t="s">
        <v>1643</v>
      </c>
      <c r="E825" t="s">
        <v>2580</v>
      </c>
      <c r="F825" t="s">
        <v>2507</v>
      </c>
      <c r="I825" s="59"/>
      <c r="J825" s="56"/>
    </row>
    <row r="826" spans="1:10" ht="12.75">
      <c r="A826" s="53" t="s">
        <v>3838</v>
      </c>
      <c r="B826" s="38" t="s">
        <v>1536</v>
      </c>
      <c r="I826" s="62" t="s">
        <v>2691</v>
      </c>
      <c r="J826" s="54">
        <v>26000</v>
      </c>
    </row>
    <row r="827" spans="1:10" ht="12.75">
      <c r="A827" s="56" t="s">
        <v>3618</v>
      </c>
      <c r="B827" s="38" t="s">
        <v>1536</v>
      </c>
      <c r="C827" t="s">
        <v>1642</v>
      </c>
      <c r="D827" t="s">
        <v>2048</v>
      </c>
      <c r="E827" t="s">
        <v>2049</v>
      </c>
      <c r="F827" t="s">
        <v>3918</v>
      </c>
      <c r="I827" s="59" t="s">
        <v>1821</v>
      </c>
      <c r="J827" s="56">
        <v>120000</v>
      </c>
    </row>
    <row r="828" spans="1:10" ht="12.75">
      <c r="A828" s="53" t="s">
        <v>42</v>
      </c>
      <c r="B828" s="38" t="s">
        <v>3252</v>
      </c>
      <c r="I828" s="62" t="s">
        <v>279</v>
      </c>
      <c r="J828" s="54">
        <v>2700</v>
      </c>
    </row>
    <row r="829" spans="1:10" ht="12.75">
      <c r="A829" s="56" t="s">
        <v>1952</v>
      </c>
      <c r="C829" t="s">
        <v>1642</v>
      </c>
      <c r="D829" t="s">
        <v>1643</v>
      </c>
      <c r="I829" s="59"/>
      <c r="J829" s="56"/>
    </row>
    <row r="830" spans="1:10" ht="12.75">
      <c r="A830" s="56" t="s">
        <v>1179</v>
      </c>
      <c r="B830" s="38" t="s">
        <v>1500</v>
      </c>
      <c r="C830" t="s">
        <v>1642</v>
      </c>
      <c r="D830" t="s">
        <v>1643</v>
      </c>
      <c r="I830" s="59" t="s">
        <v>1822</v>
      </c>
      <c r="J830" s="56">
        <v>18000</v>
      </c>
    </row>
    <row r="831" spans="1:10" ht="12.75">
      <c r="A831" s="52" t="s">
        <v>43</v>
      </c>
      <c r="B831" s="38" t="s">
        <v>2830</v>
      </c>
      <c r="I831" s="62" t="s">
        <v>3974</v>
      </c>
      <c r="J831" s="54">
        <v>2000</v>
      </c>
    </row>
    <row r="832" spans="1:10" ht="12.75">
      <c r="A832" s="52" t="s">
        <v>3665</v>
      </c>
      <c r="B832" s="38" t="s">
        <v>1878</v>
      </c>
      <c r="I832" s="62" t="s">
        <v>1337</v>
      </c>
      <c r="J832" s="54">
        <v>6000</v>
      </c>
    </row>
    <row r="833" spans="1:10" ht="12.75">
      <c r="A833" s="52" t="s">
        <v>821</v>
      </c>
      <c r="B833" s="38" t="s">
        <v>3253</v>
      </c>
      <c r="I833" s="62" t="s">
        <v>288</v>
      </c>
      <c r="J833" s="54">
        <v>2600</v>
      </c>
    </row>
    <row r="834" spans="1:10" ht="12.75">
      <c r="A834" s="56" t="s">
        <v>3619</v>
      </c>
      <c r="B834" s="38" t="s">
        <v>1461</v>
      </c>
      <c r="C834" t="s">
        <v>1642</v>
      </c>
      <c r="D834" t="s">
        <v>1643</v>
      </c>
      <c r="I834" s="59" t="s">
        <v>1823</v>
      </c>
      <c r="J834" s="56">
        <v>650000</v>
      </c>
    </row>
    <row r="835" spans="1:10" ht="12.75">
      <c r="A835" s="56" t="s">
        <v>2550</v>
      </c>
      <c r="B835" s="38" t="s">
        <v>1692</v>
      </c>
      <c r="C835" t="s">
        <v>1643</v>
      </c>
      <c r="I835" s="59"/>
      <c r="J835" s="56"/>
    </row>
    <row r="836" spans="1:10" ht="12.75">
      <c r="A836" s="56" t="s">
        <v>3620</v>
      </c>
      <c r="B836" s="38" t="s">
        <v>2819</v>
      </c>
      <c r="C836" t="s">
        <v>262</v>
      </c>
      <c r="D836" t="s">
        <v>2068</v>
      </c>
      <c r="E836" t="s">
        <v>2069</v>
      </c>
      <c r="I836" s="59" t="s">
        <v>1824</v>
      </c>
      <c r="J836" s="56">
        <v>109000</v>
      </c>
    </row>
    <row r="837" spans="1:10" ht="12.75">
      <c r="A837" s="56" t="s">
        <v>3621</v>
      </c>
      <c r="B837" s="38" t="s">
        <v>2819</v>
      </c>
      <c r="C837" t="s">
        <v>1642</v>
      </c>
      <c r="D837" t="s">
        <v>1643</v>
      </c>
      <c r="I837" s="59" t="s">
        <v>1825</v>
      </c>
      <c r="J837" s="56">
        <v>91000</v>
      </c>
    </row>
    <row r="838" spans="1:10" ht="12.75">
      <c r="A838" s="52" t="s">
        <v>822</v>
      </c>
      <c r="B838" s="38" t="s">
        <v>3254</v>
      </c>
      <c r="I838" s="62" t="s">
        <v>1328</v>
      </c>
      <c r="J838" s="54">
        <v>12500</v>
      </c>
    </row>
    <row r="839" spans="1:10" ht="12.75">
      <c r="A839" s="56" t="s">
        <v>3870</v>
      </c>
      <c r="C839" t="s">
        <v>3919</v>
      </c>
      <c r="I839" s="59"/>
      <c r="J839" s="56"/>
    </row>
    <row r="840" spans="1:10" ht="12.75">
      <c r="A840" s="52" t="s">
        <v>298</v>
      </c>
      <c r="B840" s="38" t="s">
        <v>2783</v>
      </c>
      <c r="I840" s="62" t="s">
        <v>2454</v>
      </c>
      <c r="J840" s="54">
        <v>2000</v>
      </c>
    </row>
    <row r="841" spans="1:10" ht="12.75">
      <c r="A841" s="52" t="s">
        <v>1236</v>
      </c>
      <c r="B841" s="38" t="s">
        <v>3255</v>
      </c>
      <c r="I841" s="62" t="s">
        <v>2461</v>
      </c>
      <c r="J841" s="54">
        <v>3600</v>
      </c>
    </row>
    <row r="842" spans="1:10" ht="12.75">
      <c r="A842" s="52" t="s">
        <v>1006</v>
      </c>
      <c r="B842" s="38" t="s">
        <v>3256</v>
      </c>
      <c r="I842" s="62" t="s">
        <v>2625</v>
      </c>
      <c r="J842" s="54">
        <v>50000</v>
      </c>
    </row>
    <row r="843" spans="1:10" ht="12.75">
      <c r="A843" s="53" t="s">
        <v>132</v>
      </c>
      <c r="B843" s="38" t="s">
        <v>2835</v>
      </c>
      <c r="I843" s="62" t="s">
        <v>1312</v>
      </c>
      <c r="J843" s="54">
        <v>4000</v>
      </c>
    </row>
    <row r="844" spans="1:10" ht="12.75">
      <c r="A844" s="53" t="s">
        <v>1302</v>
      </c>
      <c r="B844" s="38" t="s">
        <v>2835</v>
      </c>
      <c r="I844" s="62" t="s">
        <v>382</v>
      </c>
      <c r="J844" s="54">
        <v>2000</v>
      </c>
    </row>
    <row r="845" spans="1:10" ht="12.75">
      <c r="A845" s="52" t="s">
        <v>326</v>
      </c>
      <c r="I845" s="62" t="s">
        <v>3941</v>
      </c>
      <c r="J845" s="54">
        <v>3300</v>
      </c>
    </row>
    <row r="846" spans="1:10" ht="12.75">
      <c r="A846" s="56" t="s">
        <v>3622</v>
      </c>
      <c r="B846" s="38" t="s">
        <v>1548</v>
      </c>
      <c r="C846" t="s">
        <v>1642</v>
      </c>
      <c r="D846" t="s">
        <v>1643</v>
      </c>
      <c r="E846" t="s">
        <v>3918</v>
      </c>
      <c r="F846" t="s">
        <v>3890</v>
      </c>
      <c r="I846" s="59" t="s">
        <v>1826</v>
      </c>
      <c r="J846" s="56">
        <v>18500</v>
      </c>
    </row>
    <row r="847" spans="1:10" ht="12.75">
      <c r="A847" s="52" t="s">
        <v>168</v>
      </c>
      <c r="B847" s="38" t="s">
        <v>3257</v>
      </c>
      <c r="I847" s="62" t="s">
        <v>4008</v>
      </c>
      <c r="J847" s="54">
        <v>7500</v>
      </c>
    </row>
    <row r="848" spans="1:10" ht="12.75">
      <c r="A848" s="52" t="s">
        <v>823</v>
      </c>
      <c r="B848" s="38" t="s">
        <v>3258</v>
      </c>
      <c r="I848" s="62" t="s">
        <v>419</v>
      </c>
      <c r="J848" s="54">
        <v>2700</v>
      </c>
    </row>
    <row r="849" spans="1:10" ht="12.75">
      <c r="A849" s="56" t="s">
        <v>2551</v>
      </c>
      <c r="B849" s="38" t="s">
        <v>1693</v>
      </c>
      <c r="C849" t="s">
        <v>1642</v>
      </c>
      <c r="D849" t="s">
        <v>1643</v>
      </c>
      <c r="I849" s="59"/>
      <c r="J849" s="56"/>
    </row>
    <row r="850" spans="1:10" ht="12.75">
      <c r="A850" s="52" t="s">
        <v>3666</v>
      </c>
      <c r="B850" s="38" t="s">
        <v>3259</v>
      </c>
      <c r="I850" s="62" t="s">
        <v>3948</v>
      </c>
      <c r="J850" s="54">
        <v>2000</v>
      </c>
    </row>
    <row r="851" spans="1:10" ht="12.75">
      <c r="A851" s="52" t="s">
        <v>22</v>
      </c>
      <c r="B851" s="38" t="s">
        <v>3024</v>
      </c>
      <c r="I851" s="62" t="s">
        <v>4021</v>
      </c>
      <c r="J851" s="54">
        <v>4000</v>
      </c>
    </row>
    <row r="852" spans="1:10" ht="12.75">
      <c r="A852" s="52" t="s">
        <v>3708</v>
      </c>
      <c r="B852" s="38" t="s">
        <v>3260</v>
      </c>
      <c r="I852" s="62" t="s">
        <v>617</v>
      </c>
      <c r="J852" s="54">
        <v>22000</v>
      </c>
    </row>
    <row r="853" spans="1:10" ht="12.75">
      <c r="A853" s="56" t="s">
        <v>3623</v>
      </c>
      <c r="B853" s="38" t="s">
        <v>1828</v>
      </c>
      <c r="C853" t="s">
        <v>1643</v>
      </c>
      <c r="I853" s="59" t="s">
        <v>1827</v>
      </c>
      <c r="J853" s="56">
        <v>2000</v>
      </c>
    </row>
    <row r="854" spans="1:10" ht="12.75">
      <c r="A854" s="52" t="s">
        <v>327</v>
      </c>
      <c r="B854" s="38" t="s">
        <v>3261</v>
      </c>
      <c r="I854" s="62" t="s">
        <v>377</v>
      </c>
      <c r="J854" s="54">
        <v>2500</v>
      </c>
    </row>
    <row r="855" spans="1:10" ht="12.75">
      <c r="A855" s="53" t="s">
        <v>44</v>
      </c>
      <c r="B855" s="38" t="s">
        <v>3262</v>
      </c>
      <c r="I855" s="62" t="s">
        <v>3530</v>
      </c>
      <c r="J855" s="54">
        <v>17000</v>
      </c>
    </row>
    <row r="856" spans="1:10" ht="12.75">
      <c r="A856" s="56" t="s">
        <v>1953</v>
      </c>
      <c r="B856" s="38" t="s">
        <v>1549</v>
      </c>
      <c r="C856" t="s">
        <v>2581</v>
      </c>
      <c r="I856" s="59"/>
      <c r="J856" s="56"/>
    </row>
    <row r="857" spans="1:10" ht="12.75">
      <c r="A857" s="56" t="s">
        <v>1954</v>
      </c>
      <c r="B857" s="38" t="s">
        <v>1550</v>
      </c>
      <c r="C857" t="s">
        <v>1644</v>
      </c>
      <c r="I857" s="59"/>
      <c r="J857" s="56"/>
    </row>
    <row r="858" spans="1:10" ht="12.75">
      <c r="A858" s="56" t="s">
        <v>1955</v>
      </c>
      <c r="B858" s="38" t="s">
        <v>1551</v>
      </c>
      <c r="C858" t="s">
        <v>1642</v>
      </c>
      <c r="D858" t="s">
        <v>1643</v>
      </c>
      <c r="I858" s="59"/>
      <c r="J858" s="56"/>
    </row>
    <row r="859" spans="1:10" ht="12.75">
      <c r="A859" s="52" t="s">
        <v>882</v>
      </c>
      <c r="B859" s="38" t="s">
        <v>3263</v>
      </c>
      <c r="I859" s="62" t="s">
        <v>2414</v>
      </c>
      <c r="J859" s="54">
        <v>4400</v>
      </c>
    </row>
    <row r="860" spans="1:10" ht="12.75">
      <c r="A860" s="52" t="s">
        <v>133</v>
      </c>
      <c r="B860" s="38" t="s">
        <v>3264</v>
      </c>
      <c r="I860" s="62" t="s">
        <v>4061</v>
      </c>
      <c r="J860" s="54">
        <v>2000</v>
      </c>
    </row>
    <row r="861" spans="1:10" ht="12.75">
      <c r="A861" s="52" t="s">
        <v>328</v>
      </c>
      <c r="B861" s="38" t="s">
        <v>3265</v>
      </c>
      <c r="I861" s="62" t="s">
        <v>188</v>
      </c>
      <c r="J861" s="54">
        <v>4500</v>
      </c>
    </row>
    <row r="862" spans="1:10" ht="12.75">
      <c r="A862" s="56" t="s">
        <v>1956</v>
      </c>
      <c r="B862" s="38" t="s">
        <v>1552</v>
      </c>
      <c r="C862" t="s">
        <v>1642</v>
      </c>
      <c r="D862" t="s">
        <v>1643</v>
      </c>
      <c r="E862" t="s">
        <v>3919</v>
      </c>
      <c r="I862" s="59"/>
      <c r="J862" s="56"/>
    </row>
    <row r="863" spans="1:10" ht="12.75">
      <c r="A863" s="52" t="s">
        <v>914</v>
      </c>
      <c r="B863" s="38" t="s">
        <v>3266</v>
      </c>
      <c r="I863" s="62" t="s">
        <v>2401</v>
      </c>
      <c r="J863" s="54">
        <v>4100</v>
      </c>
    </row>
    <row r="864" spans="1:10" ht="12.75">
      <c r="A864" s="52" t="s">
        <v>169</v>
      </c>
      <c r="B864" s="38" t="s">
        <v>3267</v>
      </c>
      <c r="I864" s="62" t="s">
        <v>4009</v>
      </c>
      <c r="J864" s="54">
        <v>6300</v>
      </c>
    </row>
    <row r="865" spans="1:10" ht="12.75">
      <c r="A865" s="52" t="s">
        <v>3840</v>
      </c>
      <c r="B865" s="38" t="s">
        <v>1536</v>
      </c>
      <c r="I865" s="62" t="s">
        <v>2525</v>
      </c>
      <c r="J865" s="54">
        <v>2400</v>
      </c>
    </row>
    <row r="866" spans="1:10" ht="12.75">
      <c r="A866" s="53" t="s">
        <v>81</v>
      </c>
      <c r="B866" s="38" t="s">
        <v>3268</v>
      </c>
      <c r="I866" s="62" t="s">
        <v>2620</v>
      </c>
      <c r="J866" s="54">
        <v>57000</v>
      </c>
    </row>
    <row r="867" spans="1:10" ht="12.75">
      <c r="A867" s="56" t="s">
        <v>1957</v>
      </c>
      <c r="B867" s="38" t="s">
        <v>1563</v>
      </c>
      <c r="C867" t="s">
        <v>1644</v>
      </c>
      <c r="I867" s="59"/>
      <c r="J867" s="56"/>
    </row>
    <row r="868" spans="1:10" ht="12.75">
      <c r="A868" s="52" t="s">
        <v>915</v>
      </c>
      <c r="B868" s="38" t="s">
        <v>2758</v>
      </c>
      <c r="I868" s="62" t="s">
        <v>2265</v>
      </c>
      <c r="J868" s="54">
        <v>4700</v>
      </c>
    </row>
    <row r="869" spans="1:10" ht="12.75">
      <c r="A869" s="52" t="s">
        <v>824</v>
      </c>
      <c r="B869" s="38" t="s">
        <v>2993</v>
      </c>
      <c r="I869" s="62" t="s">
        <v>2632</v>
      </c>
      <c r="J869" s="54">
        <v>45000</v>
      </c>
    </row>
    <row r="870" spans="1:10" ht="12.75">
      <c r="A870" s="52" t="s">
        <v>978</v>
      </c>
      <c r="B870" s="38" t="s">
        <v>3269</v>
      </c>
      <c r="I870" s="62" t="s">
        <v>3777</v>
      </c>
      <c r="J870" s="54">
        <v>6500</v>
      </c>
    </row>
    <row r="871" spans="1:10" ht="12.75">
      <c r="A871" s="56" t="s">
        <v>3871</v>
      </c>
      <c r="I871" s="59"/>
      <c r="J871" s="56"/>
    </row>
    <row r="872" spans="1:10" ht="12.75">
      <c r="A872" s="56" t="s">
        <v>1958</v>
      </c>
      <c r="B872" s="38" t="s">
        <v>1555</v>
      </c>
      <c r="C872" t="s">
        <v>1108</v>
      </c>
      <c r="D872" t="s">
        <v>1109</v>
      </c>
      <c r="E872" t="s">
        <v>1110</v>
      </c>
      <c r="F872" t="s">
        <v>1111</v>
      </c>
      <c r="I872" s="59"/>
      <c r="J872" s="56"/>
    </row>
    <row r="873" spans="1:10" ht="12.75">
      <c r="A873" s="56" t="s">
        <v>3872</v>
      </c>
      <c r="I873" s="59"/>
      <c r="J873" s="56"/>
    </row>
    <row r="874" spans="1:10" ht="12.75">
      <c r="A874" s="56" t="s">
        <v>1959</v>
      </c>
      <c r="B874" s="38" t="s">
        <v>1556</v>
      </c>
      <c r="C874" t="s">
        <v>1642</v>
      </c>
      <c r="D874" t="s">
        <v>1643</v>
      </c>
      <c r="I874" s="59"/>
      <c r="J874" s="56"/>
    </row>
    <row r="875" spans="1:10" ht="12.75">
      <c r="A875" s="56" t="s">
        <v>1960</v>
      </c>
      <c r="B875" s="38" t="s">
        <v>1557</v>
      </c>
      <c r="C875" t="s">
        <v>1642</v>
      </c>
      <c r="D875" t="s">
        <v>1643</v>
      </c>
      <c r="I875" s="59"/>
      <c r="J875" s="56"/>
    </row>
    <row r="876" spans="1:10" ht="12.75">
      <c r="A876" s="56" t="s">
        <v>1961</v>
      </c>
      <c r="B876" s="38" t="s">
        <v>1558</v>
      </c>
      <c r="C876" t="s">
        <v>1642</v>
      </c>
      <c r="D876" t="s">
        <v>1643</v>
      </c>
      <c r="I876" s="59"/>
      <c r="J876" s="56"/>
    </row>
    <row r="877" spans="1:10" ht="12.75">
      <c r="A877" s="56" t="s">
        <v>1962</v>
      </c>
      <c r="B877" s="38" t="s">
        <v>1554</v>
      </c>
      <c r="C877" t="s">
        <v>2471</v>
      </c>
      <c r="D877" t="s">
        <v>1111</v>
      </c>
      <c r="I877" s="59"/>
      <c r="J877" s="56"/>
    </row>
    <row r="878" spans="1:10" ht="12.75">
      <c r="A878" s="56" t="s">
        <v>1963</v>
      </c>
      <c r="B878" s="38" t="s">
        <v>1559</v>
      </c>
      <c r="C878" t="s">
        <v>1642</v>
      </c>
      <c r="D878" t="s">
        <v>1112</v>
      </c>
      <c r="E878" t="s">
        <v>1643</v>
      </c>
      <c r="I878" s="59"/>
      <c r="J878" s="56"/>
    </row>
    <row r="879" spans="1:10" ht="12.75">
      <c r="A879" s="56" t="s">
        <v>1964</v>
      </c>
      <c r="B879" s="38" t="s">
        <v>1560</v>
      </c>
      <c r="C879" t="s">
        <v>2582</v>
      </c>
      <c r="D879" t="s">
        <v>2583</v>
      </c>
      <c r="E879" t="s">
        <v>2584</v>
      </c>
      <c r="I879" s="59"/>
      <c r="J879" s="56"/>
    </row>
    <row r="880" spans="1:10" ht="12.75">
      <c r="A880" s="56" t="s">
        <v>1675</v>
      </c>
      <c r="B880" s="38" t="s">
        <v>1540</v>
      </c>
      <c r="C880" t="s">
        <v>1642</v>
      </c>
      <c r="D880" t="s">
        <v>1643</v>
      </c>
      <c r="I880" s="59"/>
      <c r="J880" s="56"/>
    </row>
    <row r="881" spans="1:10" ht="12.75">
      <c r="A881" s="56" t="s">
        <v>1965</v>
      </c>
      <c r="B881" s="38" t="s">
        <v>1539</v>
      </c>
      <c r="C881" t="s">
        <v>1642</v>
      </c>
      <c r="D881" t="s">
        <v>1643</v>
      </c>
      <c r="I881" s="59"/>
      <c r="J881" s="56"/>
    </row>
    <row r="882" spans="1:10" ht="12.75">
      <c r="A882" s="56" t="s">
        <v>3873</v>
      </c>
      <c r="B882" s="38" t="s">
        <v>1694</v>
      </c>
      <c r="D882" t="s">
        <v>1678</v>
      </c>
      <c r="E882" t="s">
        <v>1679</v>
      </c>
      <c r="I882" s="59"/>
      <c r="J882" s="56"/>
    </row>
    <row r="883" spans="1:10" ht="12.75">
      <c r="A883" s="56" t="s">
        <v>2173</v>
      </c>
      <c r="B883" s="38" t="s">
        <v>1561</v>
      </c>
      <c r="C883" t="s">
        <v>1643</v>
      </c>
      <c r="I883" s="59"/>
      <c r="J883" s="56"/>
    </row>
    <row r="884" spans="1:10" ht="12.75">
      <c r="A884" s="53" t="s">
        <v>3667</v>
      </c>
      <c r="B884" s="38" t="s">
        <v>3270</v>
      </c>
      <c r="I884" s="62" t="s">
        <v>2634</v>
      </c>
      <c r="J884" s="54">
        <v>44000</v>
      </c>
    </row>
    <row r="885" spans="1:10" ht="12.75">
      <c r="A885" s="56" t="s">
        <v>2174</v>
      </c>
      <c r="B885" s="38" t="s">
        <v>1562</v>
      </c>
      <c r="C885" t="s">
        <v>1643</v>
      </c>
      <c r="I885" s="59"/>
      <c r="J885" s="56"/>
    </row>
    <row r="886" spans="1:10" ht="12.75">
      <c r="A886" s="52" t="s">
        <v>825</v>
      </c>
      <c r="B886" s="38" t="s">
        <v>3271</v>
      </c>
      <c r="I886" s="62" t="s">
        <v>2372</v>
      </c>
      <c r="J886" s="54">
        <v>3700</v>
      </c>
    </row>
    <row r="887" spans="1:10" ht="12.75">
      <c r="A887" s="52" t="s">
        <v>63</v>
      </c>
      <c r="B887" s="38" t="s">
        <v>3272</v>
      </c>
      <c r="I887" s="62" t="s">
        <v>269</v>
      </c>
      <c r="J887" s="54">
        <v>2000</v>
      </c>
    </row>
    <row r="888" spans="1:10" ht="12.75">
      <c r="A888" s="52" t="s">
        <v>3668</v>
      </c>
      <c r="B888" s="38" t="s">
        <v>3273</v>
      </c>
      <c r="I888" s="62" t="s">
        <v>3540</v>
      </c>
      <c r="J888" s="54">
        <v>7000</v>
      </c>
    </row>
    <row r="889" spans="1:10" ht="12.75">
      <c r="A889" s="52" t="s">
        <v>23</v>
      </c>
      <c r="B889" s="38" t="s">
        <v>3274</v>
      </c>
      <c r="I889" s="62" t="s">
        <v>4057</v>
      </c>
      <c r="J889" s="54">
        <v>2000</v>
      </c>
    </row>
    <row r="890" spans="1:10" ht="12.75">
      <c r="A890" s="53" t="s">
        <v>329</v>
      </c>
      <c r="B890" s="38" t="s">
        <v>3275</v>
      </c>
      <c r="I890" s="62" t="s">
        <v>375</v>
      </c>
      <c r="J890" s="54">
        <v>2300</v>
      </c>
    </row>
    <row r="891" spans="1:10" ht="12.75">
      <c r="A891" s="52" t="s">
        <v>893</v>
      </c>
      <c r="B891" s="38" t="s">
        <v>3276</v>
      </c>
      <c r="I891" s="62" t="s">
        <v>2259</v>
      </c>
      <c r="J891" s="54">
        <v>6500</v>
      </c>
    </row>
    <row r="892" spans="1:10" ht="12.75">
      <c r="A892" s="52" t="s">
        <v>134</v>
      </c>
      <c r="B892" s="38" t="s">
        <v>3277</v>
      </c>
      <c r="I892" s="62" t="s">
        <v>3472</v>
      </c>
      <c r="J892" s="54">
        <v>7500</v>
      </c>
    </row>
    <row r="893" spans="1:10" ht="12.75">
      <c r="A893" s="56" t="s">
        <v>3874</v>
      </c>
      <c r="I893" s="59"/>
      <c r="J893" s="56"/>
    </row>
    <row r="894" spans="1:10" ht="12.75">
      <c r="A894" s="52" t="s">
        <v>510</v>
      </c>
      <c r="B894" s="38" t="s">
        <v>2742</v>
      </c>
      <c r="I894" s="62" t="s">
        <v>3521</v>
      </c>
      <c r="J894" s="54">
        <v>12000</v>
      </c>
    </row>
    <row r="895" spans="1:10" ht="12.75">
      <c r="A895" s="52" t="s">
        <v>95</v>
      </c>
      <c r="B895" s="38" t="s">
        <v>2907</v>
      </c>
      <c r="I895" s="62" t="s">
        <v>385</v>
      </c>
      <c r="J895" s="54">
        <v>4700</v>
      </c>
    </row>
    <row r="896" spans="1:10" ht="12.75">
      <c r="A896" s="56" t="s">
        <v>3625</v>
      </c>
      <c r="B896" s="38" t="s">
        <v>1464</v>
      </c>
      <c r="C896" t="s">
        <v>1642</v>
      </c>
      <c r="D896" t="s">
        <v>3920</v>
      </c>
      <c r="E896" t="s">
        <v>2070</v>
      </c>
      <c r="I896" s="59" t="s">
        <v>1829</v>
      </c>
      <c r="J896" s="56">
        <v>160000</v>
      </c>
    </row>
    <row r="897" spans="1:10" ht="12.75">
      <c r="A897" s="56" t="s">
        <v>2175</v>
      </c>
      <c r="B897" s="38" t="s">
        <v>1697</v>
      </c>
      <c r="C897" t="s">
        <v>1642</v>
      </c>
      <c r="D897" t="s">
        <v>1643</v>
      </c>
      <c r="I897" s="59"/>
      <c r="J897" s="56"/>
    </row>
    <row r="898" spans="1:10" ht="12.75">
      <c r="A898" s="56" t="s">
        <v>2175</v>
      </c>
      <c r="C898" t="s">
        <v>1642</v>
      </c>
      <c r="D898" t="s">
        <v>1643</v>
      </c>
      <c r="I898" s="59"/>
      <c r="J898" s="56"/>
    </row>
    <row r="899" spans="1:10" ht="12.75">
      <c r="A899" s="52" t="s">
        <v>511</v>
      </c>
      <c r="B899" s="38" t="s">
        <v>2838</v>
      </c>
      <c r="I899" s="62" t="s">
        <v>2654</v>
      </c>
      <c r="J899" s="54">
        <v>35000</v>
      </c>
    </row>
    <row r="900" spans="1:10" ht="12.75">
      <c r="A900" s="56" t="s">
        <v>2176</v>
      </c>
      <c r="B900" s="38" t="s">
        <v>1564</v>
      </c>
      <c r="C900" t="s">
        <v>1115</v>
      </c>
      <c r="D900" t="s">
        <v>1116</v>
      </c>
      <c r="E900" t="s">
        <v>1117</v>
      </c>
      <c r="F900" t="s">
        <v>1118</v>
      </c>
      <c r="I900" s="59"/>
      <c r="J900" s="56"/>
    </row>
    <row r="901" spans="1:10" ht="12.75">
      <c r="A901" s="52" t="s">
        <v>65</v>
      </c>
      <c r="B901" s="38" t="s">
        <v>3278</v>
      </c>
      <c r="I901" s="62" t="s">
        <v>630</v>
      </c>
      <c r="J901" s="54">
        <v>20000</v>
      </c>
    </row>
    <row r="902" spans="1:10" ht="12.75">
      <c r="A902" s="52" t="s">
        <v>135</v>
      </c>
      <c r="B902" s="38" t="s">
        <v>3279</v>
      </c>
      <c r="I902" s="62" t="s">
        <v>3979</v>
      </c>
      <c r="J902" s="54">
        <v>2000</v>
      </c>
    </row>
    <row r="903" spans="1:10" ht="12.75">
      <c r="A903" s="56" t="s">
        <v>3626</v>
      </c>
      <c r="B903" s="38" t="s">
        <v>1464</v>
      </c>
      <c r="C903" t="s">
        <v>1643</v>
      </c>
      <c r="I903" s="59" t="s">
        <v>1830</v>
      </c>
      <c r="J903" s="56">
        <v>2700</v>
      </c>
    </row>
    <row r="904" spans="1:10" ht="12.75">
      <c r="A904" s="56" t="s">
        <v>3627</v>
      </c>
      <c r="B904" s="38" t="s">
        <v>1536</v>
      </c>
      <c r="C904" t="s">
        <v>1643</v>
      </c>
      <c r="I904" s="59" t="s">
        <v>1831</v>
      </c>
      <c r="J904" s="56">
        <v>3000</v>
      </c>
    </row>
    <row r="905" spans="1:10" ht="12.75">
      <c r="A905" s="52" t="s">
        <v>136</v>
      </c>
      <c r="B905" s="38" t="s">
        <v>3280</v>
      </c>
      <c r="I905" s="62" t="s">
        <v>2278</v>
      </c>
      <c r="J905" s="54">
        <v>6200</v>
      </c>
    </row>
    <row r="906" spans="1:10" ht="12.75">
      <c r="A906" s="52" t="s">
        <v>24</v>
      </c>
      <c r="B906" s="38" t="s">
        <v>3281</v>
      </c>
      <c r="I906" s="62" t="s">
        <v>2466</v>
      </c>
      <c r="J906" s="54">
        <v>2300</v>
      </c>
    </row>
    <row r="907" spans="1:10" ht="12.75">
      <c r="A907" s="52" t="s">
        <v>826</v>
      </c>
      <c r="B907" s="38" t="s">
        <v>3282</v>
      </c>
      <c r="I907" s="62" t="s">
        <v>2663</v>
      </c>
      <c r="J907" s="54">
        <v>32000</v>
      </c>
    </row>
    <row r="908" spans="1:10" ht="12.75">
      <c r="A908" s="52" t="s">
        <v>916</v>
      </c>
      <c r="B908" s="38" t="s">
        <v>1464</v>
      </c>
      <c r="I908" s="62" t="s">
        <v>223</v>
      </c>
      <c r="J908" s="54">
        <v>3200</v>
      </c>
    </row>
    <row r="909" spans="1:10" ht="12.75">
      <c r="A909" s="53" t="s">
        <v>1186</v>
      </c>
      <c r="B909" s="38" t="s">
        <v>3283</v>
      </c>
      <c r="I909" s="62" t="s">
        <v>2410</v>
      </c>
      <c r="J909" s="54">
        <v>3600</v>
      </c>
    </row>
    <row r="910" spans="1:10" ht="12.75">
      <c r="A910" s="52" t="s">
        <v>917</v>
      </c>
      <c r="B910" s="38" t="s">
        <v>3284</v>
      </c>
      <c r="I910" s="62" t="s">
        <v>2008</v>
      </c>
      <c r="J910" s="54">
        <v>6000</v>
      </c>
    </row>
    <row r="911" spans="1:10" ht="12.75">
      <c r="A911" s="52" t="s">
        <v>170</v>
      </c>
      <c r="B911" s="38" t="s">
        <v>3285</v>
      </c>
      <c r="I911" s="62" t="s">
        <v>3997</v>
      </c>
      <c r="J911" s="54">
        <v>2500</v>
      </c>
    </row>
    <row r="912" spans="1:10" ht="12.75">
      <c r="A912" s="52" t="s">
        <v>2143</v>
      </c>
      <c r="B912" s="38" t="s">
        <v>3286</v>
      </c>
      <c r="I912" s="62" t="s">
        <v>2336</v>
      </c>
      <c r="J912" s="54">
        <v>5000</v>
      </c>
    </row>
    <row r="913" spans="1:10" ht="12.75">
      <c r="A913" s="52" t="s">
        <v>330</v>
      </c>
      <c r="B913" s="38" t="s">
        <v>3287</v>
      </c>
      <c r="I913" s="62" t="s">
        <v>2435</v>
      </c>
      <c r="J913" s="54">
        <v>5000</v>
      </c>
    </row>
    <row r="914" spans="1:10" ht="12.75">
      <c r="A914" s="56" t="s">
        <v>3628</v>
      </c>
      <c r="B914" s="38" t="s">
        <v>1565</v>
      </c>
      <c r="C914" t="s">
        <v>1642</v>
      </c>
      <c r="D914" t="s">
        <v>1643</v>
      </c>
      <c r="I914" s="59" t="s">
        <v>1832</v>
      </c>
      <c r="J914" s="56">
        <v>15800</v>
      </c>
    </row>
    <row r="915" spans="1:10" ht="12.75">
      <c r="A915" s="53" t="s">
        <v>171</v>
      </c>
      <c r="B915" s="38" t="s">
        <v>3288</v>
      </c>
      <c r="I915" s="62" t="s">
        <v>2685</v>
      </c>
      <c r="J915" s="54">
        <v>27000</v>
      </c>
    </row>
    <row r="916" spans="1:10" ht="12.75">
      <c r="A916" s="52" t="s">
        <v>827</v>
      </c>
      <c r="B916" s="38" t="s">
        <v>1917</v>
      </c>
      <c r="I916" s="62" t="s">
        <v>3510</v>
      </c>
      <c r="J916" s="54">
        <v>4800</v>
      </c>
    </row>
    <row r="917" spans="1:10" ht="12.75">
      <c r="A917" s="52" t="s">
        <v>2144</v>
      </c>
      <c r="B917" s="38" t="s">
        <v>3289</v>
      </c>
      <c r="I917" s="62" t="s">
        <v>2013</v>
      </c>
      <c r="J917" s="54">
        <v>4500</v>
      </c>
    </row>
    <row r="918" spans="1:10" ht="12.75">
      <c r="A918" s="52" t="s">
        <v>828</v>
      </c>
      <c r="B918" s="38" t="s">
        <v>3290</v>
      </c>
      <c r="I918" s="62" t="s">
        <v>2387</v>
      </c>
      <c r="J918" s="54">
        <v>4700</v>
      </c>
    </row>
    <row r="919" spans="1:10" ht="12.75">
      <c r="A919" s="52" t="s">
        <v>512</v>
      </c>
      <c r="B919" s="38" t="s">
        <v>3291</v>
      </c>
      <c r="I919" s="62" t="s">
        <v>4047</v>
      </c>
      <c r="J919" s="54">
        <v>2500</v>
      </c>
    </row>
    <row r="920" spans="1:10" ht="12.75">
      <c r="A920" s="52" t="s">
        <v>3687</v>
      </c>
      <c r="B920" s="38" t="s">
        <v>3292</v>
      </c>
      <c r="I920" s="62" t="s">
        <v>216</v>
      </c>
      <c r="J920" s="54">
        <v>5000</v>
      </c>
    </row>
    <row r="921" spans="1:10" ht="12.75">
      <c r="A921" s="56" t="s">
        <v>3875</v>
      </c>
      <c r="I921" s="59"/>
      <c r="J921" s="56"/>
    </row>
    <row r="922" spans="1:10" ht="12.75">
      <c r="A922" s="52" t="s">
        <v>883</v>
      </c>
      <c r="B922" s="38" t="s">
        <v>3293</v>
      </c>
      <c r="I922" s="62" t="s">
        <v>3964</v>
      </c>
      <c r="J922" s="54">
        <v>2000</v>
      </c>
    </row>
    <row r="923" spans="1:10" ht="12.75">
      <c r="A923" s="52" t="s">
        <v>299</v>
      </c>
      <c r="B923" s="38" t="s">
        <v>3294</v>
      </c>
      <c r="I923" s="62" t="s">
        <v>2024</v>
      </c>
      <c r="J923" s="54">
        <v>5000</v>
      </c>
    </row>
    <row r="924" spans="1:10" ht="12.75">
      <c r="A924" s="56" t="s">
        <v>2177</v>
      </c>
      <c r="B924" s="38" t="s">
        <v>1566</v>
      </c>
      <c r="C924" t="s">
        <v>1642</v>
      </c>
      <c r="D924" t="s">
        <v>1643</v>
      </c>
      <c r="I924" s="59"/>
      <c r="J924" s="56"/>
    </row>
    <row r="925" spans="1:10" ht="12.75">
      <c r="A925" s="52" t="s">
        <v>3661</v>
      </c>
      <c r="B925" s="38" t="s">
        <v>537</v>
      </c>
      <c r="I925" s="62" t="s">
        <v>2666</v>
      </c>
      <c r="J925" s="54">
        <v>32000</v>
      </c>
    </row>
    <row r="926" spans="1:10" ht="12.75">
      <c r="A926" s="52" t="s">
        <v>884</v>
      </c>
      <c r="B926" s="38" t="s">
        <v>3295</v>
      </c>
      <c r="I926" s="62" t="s">
        <v>2011</v>
      </c>
      <c r="J926" s="54">
        <v>9000</v>
      </c>
    </row>
    <row r="927" spans="1:10" ht="12.75">
      <c r="A927" s="56" t="s">
        <v>2552</v>
      </c>
      <c r="B927" s="38" t="s">
        <v>1696</v>
      </c>
      <c r="C927" t="s">
        <v>1643</v>
      </c>
      <c r="I927" s="59"/>
      <c r="J927" s="56"/>
    </row>
    <row r="928" spans="1:10" ht="12.75">
      <c r="A928" s="52" t="s">
        <v>918</v>
      </c>
      <c r="B928" s="38" t="s">
        <v>1464</v>
      </c>
      <c r="I928" s="62" t="s">
        <v>2006</v>
      </c>
      <c r="J928" s="54">
        <v>4500</v>
      </c>
    </row>
    <row r="929" spans="1:10" ht="12.75">
      <c r="A929" s="52" t="s">
        <v>2255</v>
      </c>
      <c r="B929" s="38" t="s">
        <v>3296</v>
      </c>
      <c r="I929" s="62" t="s">
        <v>424</v>
      </c>
      <c r="J929" s="54">
        <v>2000</v>
      </c>
    </row>
    <row r="930" spans="1:10" ht="12.75">
      <c r="A930" s="52" t="s">
        <v>1098</v>
      </c>
      <c r="B930" s="38" t="s">
        <v>3297</v>
      </c>
      <c r="I930" s="62" t="s">
        <v>2285</v>
      </c>
      <c r="J930" s="54">
        <v>5500</v>
      </c>
    </row>
    <row r="931" spans="1:10" ht="12.75">
      <c r="A931" s="52" t="s">
        <v>2256</v>
      </c>
      <c r="B931" s="38" t="s">
        <v>3298</v>
      </c>
      <c r="I931" s="62" t="s">
        <v>2303</v>
      </c>
      <c r="J931" s="54">
        <v>3500</v>
      </c>
    </row>
    <row r="932" spans="1:10" ht="12.75">
      <c r="A932" s="52" t="s">
        <v>1043</v>
      </c>
      <c r="B932" s="38" t="s">
        <v>3299</v>
      </c>
      <c r="I932" s="62" t="s">
        <v>193</v>
      </c>
      <c r="J932" s="54">
        <v>3400</v>
      </c>
    </row>
    <row r="933" spans="1:10" ht="12.75">
      <c r="A933" s="52" t="s">
        <v>885</v>
      </c>
      <c r="B933" s="38" t="s">
        <v>3300</v>
      </c>
      <c r="I933" s="62" t="s">
        <v>3945</v>
      </c>
      <c r="J933" s="54">
        <v>2500</v>
      </c>
    </row>
    <row r="934" spans="1:10" ht="12.75">
      <c r="A934" s="52" t="s">
        <v>331</v>
      </c>
      <c r="B934" s="38" t="s">
        <v>3301</v>
      </c>
      <c r="I934" s="62" t="s">
        <v>3533</v>
      </c>
      <c r="J934" s="54">
        <v>9700</v>
      </c>
    </row>
    <row r="935" spans="1:10" ht="12.75">
      <c r="A935" s="52" t="s">
        <v>96</v>
      </c>
      <c r="B935" s="38" t="s">
        <v>3302</v>
      </c>
      <c r="I935" s="62" t="s">
        <v>1974</v>
      </c>
      <c r="J935" s="54">
        <v>5000</v>
      </c>
    </row>
    <row r="936" spans="1:10" ht="12.75">
      <c r="A936" s="52" t="s">
        <v>2257</v>
      </c>
      <c r="B936" s="38" t="s">
        <v>3303</v>
      </c>
      <c r="I936" s="62" t="s">
        <v>1342</v>
      </c>
      <c r="J936" s="54">
        <v>2300</v>
      </c>
    </row>
    <row r="937" spans="1:10" ht="12.75">
      <c r="A937" s="52" t="s">
        <v>750</v>
      </c>
      <c r="B937" s="38" t="s">
        <v>3304</v>
      </c>
      <c r="I937" s="62" t="s">
        <v>705</v>
      </c>
      <c r="J937" s="54">
        <v>11700</v>
      </c>
    </row>
    <row r="938" spans="1:10" ht="12.75">
      <c r="A938" s="52" t="s">
        <v>300</v>
      </c>
      <c r="B938" s="38" t="s">
        <v>3305</v>
      </c>
      <c r="I938" s="62" t="s">
        <v>436</v>
      </c>
      <c r="J938" s="54">
        <v>2500</v>
      </c>
    </row>
    <row r="939" spans="1:10" ht="12.75">
      <c r="A939" s="56" t="s">
        <v>2239</v>
      </c>
      <c r="B939" s="38" t="s">
        <v>1567</v>
      </c>
      <c r="I939" s="59" t="s">
        <v>1833</v>
      </c>
      <c r="J939" s="56">
        <v>53000</v>
      </c>
    </row>
    <row r="940" spans="1:10" ht="12.75">
      <c r="A940" s="52" t="s">
        <v>1042</v>
      </c>
      <c r="B940" s="38" t="s">
        <v>3306</v>
      </c>
      <c r="I940" s="62" t="s">
        <v>2682</v>
      </c>
      <c r="J940" s="54">
        <v>28000</v>
      </c>
    </row>
    <row r="941" spans="1:10" ht="12.75">
      <c r="A941" s="56" t="s">
        <v>3629</v>
      </c>
      <c r="B941" s="38" t="s">
        <v>2773</v>
      </c>
      <c r="C941" t="s">
        <v>1643</v>
      </c>
      <c r="I941" s="59" t="s">
        <v>1834</v>
      </c>
      <c r="J941" s="56">
        <v>2200</v>
      </c>
    </row>
    <row r="942" spans="1:10" ht="12.75">
      <c r="A942" s="56" t="s">
        <v>2553</v>
      </c>
      <c r="B942" s="38" t="s">
        <v>1695</v>
      </c>
      <c r="C942" t="s">
        <v>1642</v>
      </c>
      <c r="D942" t="s">
        <v>1643</v>
      </c>
      <c r="I942" s="59"/>
      <c r="J942" s="56"/>
    </row>
    <row r="943" spans="1:10" ht="12.75">
      <c r="A943" s="52" t="s">
        <v>3839</v>
      </c>
      <c r="B943" s="38" t="s">
        <v>3307</v>
      </c>
      <c r="I943" s="62" t="s">
        <v>2669</v>
      </c>
      <c r="J943" s="54">
        <v>30000</v>
      </c>
    </row>
    <row r="944" spans="1:10" ht="12.75">
      <c r="A944" s="56" t="s">
        <v>2238</v>
      </c>
      <c r="B944" s="38" t="s">
        <v>1568</v>
      </c>
      <c r="C944" t="s">
        <v>1642</v>
      </c>
      <c r="D944" t="s">
        <v>2475</v>
      </c>
      <c r="E944" t="s">
        <v>2102</v>
      </c>
      <c r="F944" t="s">
        <v>2476</v>
      </c>
      <c r="I944" s="59" t="s">
        <v>1835</v>
      </c>
      <c r="J944" s="56">
        <v>76000</v>
      </c>
    </row>
    <row r="945" spans="1:10" ht="12.75">
      <c r="A945" s="52" t="s">
        <v>1018</v>
      </c>
      <c r="B945" s="38" t="s">
        <v>3308</v>
      </c>
      <c r="I945" s="62" t="s">
        <v>690</v>
      </c>
      <c r="J945" s="54">
        <v>13000</v>
      </c>
    </row>
    <row r="946" spans="1:10" ht="12.75">
      <c r="A946" s="53" t="s">
        <v>557</v>
      </c>
      <c r="B946" s="38" t="s">
        <v>3309</v>
      </c>
      <c r="I946" s="62" t="s">
        <v>2671</v>
      </c>
      <c r="J946" s="54">
        <v>30000</v>
      </c>
    </row>
    <row r="947" spans="1:10" ht="12.75">
      <c r="A947" s="52" t="s">
        <v>570</v>
      </c>
      <c r="B947" s="38" t="s">
        <v>3310</v>
      </c>
      <c r="I947" s="62" t="s">
        <v>2342</v>
      </c>
      <c r="J947" s="54">
        <v>3000</v>
      </c>
    </row>
    <row r="948" spans="1:10" ht="12.75">
      <c r="A948" s="52" t="s">
        <v>587</v>
      </c>
      <c r="B948" s="38" t="s">
        <v>2819</v>
      </c>
      <c r="I948" s="62" t="s">
        <v>1324</v>
      </c>
      <c r="J948" s="54">
        <v>5000</v>
      </c>
    </row>
    <row r="949" spans="1:10" ht="12.75">
      <c r="A949" s="52" t="s">
        <v>2145</v>
      </c>
      <c r="B949" s="38" t="s">
        <v>3311</v>
      </c>
      <c r="I949" s="62" t="s">
        <v>1345</v>
      </c>
      <c r="J949" s="54">
        <v>5000</v>
      </c>
    </row>
    <row r="950" spans="1:10" ht="12.75">
      <c r="A950" s="52" t="s">
        <v>1019</v>
      </c>
      <c r="B950" s="38" t="s">
        <v>3028</v>
      </c>
      <c r="I950" s="62" t="s">
        <v>3524</v>
      </c>
      <c r="J950" s="54">
        <v>6700</v>
      </c>
    </row>
    <row r="951" spans="1:10" ht="12.75">
      <c r="A951" s="52" t="s">
        <v>1268</v>
      </c>
      <c r="B951" s="38" t="s">
        <v>3001</v>
      </c>
      <c r="I951" s="62" t="s">
        <v>2392</v>
      </c>
      <c r="J951" s="54">
        <v>2650</v>
      </c>
    </row>
    <row r="952" spans="1:10" ht="12.75">
      <c r="A952" s="52" t="s">
        <v>921</v>
      </c>
      <c r="B952" s="38" t="s">
        <v>3312</v>
      </c>
      <c r="I952" s="62" t="s">
        <v>1310</v>
      </c>
      <c r="J952" s="54">
        <v>9000</v>
      </c>
    </row>
    <row r="953" spans="1:10" ht="12.75">
      <c r="A953" s="52" t="s">
        <v>920</v>
      </c>
      <c r="B953" s="38" t="s">
        <v>3312</v>
      </c>
      <c r="I953" s="62" t="s">
        <v>214</v>
      </c>
      <c r="J953" s="54">
        <v>3500</v>
      </c>
    </row>
    <row r="954" spans="1:10" ht="12.75">
      <c r="A954" s="52" t="s">
        <v>922</v>
      </c>
      <c r="B954" s="38" t="s">
        <v>3313</v>
      </c>
      <c r="I954" s="62" t="s">
        <v>3981</v>
      </c>
      <c r="J954" s="54">
        <v>5000</v>
      </c>
    </row>
    <row r="955" spans="1:10" ht="12.75">
      <c r="A955" s="52" t="s">
        <v>3669</v>
      </c>
      <c r="B955" s="38" t="s">
        <v>3314</v>
      </c>
      <c r="I955" s="62" t="s">
        <v>2624</v>
      </c>
      <c r="J955" s="54">
        <v>50000</v>
      </c>
    </row>
    <row r="956" spans="1:10" ht="12.75">
      <c r="A956" s="52" t="s">
        <v>886</v>
      </c>
      <c r="B956" s="38" t="s">
        <v>3315</v>
      </c>
      <c r="I956" s="62" t="s">
        <v>4054</v>
      </c>
      <c r="J956" s="54">
        <v>2100</v>
      </c>
    </row>
    <row r="957" spans="1:10" ht="12.75">
      <c r="A957" s="52" t="s">
        <v>98</v>
      </c>
      <c r="B957" s="38" t="s">
        <v>2907</v>
      </c>
      <c r="I957" s="62" t="s">
        <v>649</v>
      </c>
      <c r="J957" s="54">
        <v>14300</v>
      </c>
    </row>
    <row r="958" spans="1:10" ht="12.75">
      <c r="A958" s="52" t="s">
        <v>973</v>
      </c>
      <c r="B958" s="38" t="s">
        <v>3316</v>
      </c>
      <c r="I958" s="62" t="s">
        <v>356</v>
      </c>
      <c r="J958" s="54">
        <v>5000</v>
      </c>
    </row>
    <row r="959" spans="1:10" ht="12.75">
      <c r="A959" s="53" t="s">
        <v>1269</v>
      </c>
      <c r="B959" s="38" t="s">
        <v>3056</v>
      </c>
      <c r="I959" s="62" t="s">
        <v>645</v>
      </c>
      <c r="J959" s="54">
        <v>16000</v>
      </c>
    </row>
    <row r="960" spans="1:10" ht="12.75">
      <c r="A960" s="52" t="s">
        <v>172</v>
      </c>
      <c r="B960" s="38" t="s">
        <v>3257</v>
      </c>
      <c r="I960" s="62" t="s">
        <v>4001</v>
      </c>
      <c r="J960" s="54">
        <v>15000</v>
      </c>
    </row>
    <row r="961" spans="1:10" ht="12.75">
      <c r="A961" s="53" t="s">
        <v>2146</v>
      </c>
      <c r="B961" s="38" t="s">
        <v>3317</v>
      </c>
      <c r="I961" s="62" t="s">
        <v>4020</v>
      </c>
      <c r="J961" s="54">
        <v>4200</v>
      </c>
    </row>
    <row r="962" spans="1:10" ht="12.75">
      <c r="A962" s="52" t="s">
        <v>66</v>
      </c>
      <c r="B962" s="38" t="s">
        <v>3318</v>
      </c>
      <c r="I962" s="62" t="s">
        <v>422</v>
      </c>
      <c r="J962" s="54">
        <v>3500</v>
      </c>
    </row>
    <row r="963" spans="1:10" ht="12.75">
      <c r="A963" s="52" t="s">
        <v>1067</v>
      </c>
      <c r="B963" s="38" t="s">
        <v>3319</v>
      </c>
      <c r="I963" s="62" t="s">
        <v>2674</v>
      </c>
      <c r="J963" s="54">
        <v>30000</v>
      </c>
    </row>
    <row r="964" spans="1:10" ht="12.75">
      <c r="A964" s="53" t="s">
        <v>1067</v>
      </c>
      <c r="B964" s="38" t="s">
        <v>3320</v>
      </c>
      <c r="I964" s="62" t="s">
        <v>2675</v>
      </c>
      <c r="J964" s="54">
        <v>30000</v>
      </c>
    </row>
    <row r="965" spans="1:10" ht="12.75">
      <c r="A965" s="52" t="s">
        <v>829</v>
      </c>
      <c r="B965" s="38" t="s">
        <v>3321</v>
      </c>
      <c r="I965" s="62" t="s">
        <v>2300</v>
      </c>
      <c r="J965" s="54">
        <v>2300</v>
      </c>
    </row>
    <row r="966" spans="1:10" ht="12.75">
      <c r="A966" s="53" t="s">
        <v>588</v>
      </c>
      <c r="B966" s="38" t="s">
        <v>3322</v>
      </c>
      <c r="I966" s="62" t="s">
        <v>2361</v>
      </c>
      <c r="J966" s="54">
        <v>4000</v>
      </c>
    </row>
    <row r="967" spans="1:10" ht="12.75">
      <c r="A967" s="53" t="s">
        <v>138</v>
      </c>
      <c r="B967" s="38" t="s">
        <v>3323</v>
      </c>
      <c r="I967" s="62" t="s">
        <v>4026</v>
      </c>
      <c r="J967" s="54">
        <v>3500</v>
      </c>
    </row>
    <row r="968" spans="1:10" ht="12.75">
      <c r="A968" s="52" t="s">
        <v>923</v>
      </c>
      <c r="B968" s="38" t="s">
        <v>3324</v>
      </c>
      <c r="I968" s="62" t="s">
        <v>4019</v>
      </c>
      <c r="J968" s="54">
        <v>4200</v>
      </c>
    </row>
    <row r="969" spans="1:10" ht="12.75">
      <c r="A969" s="52" t="s">
        <v>456</v>
      </c>
      <c r="B969" s="38" t="s">
        <v>3325</v>
      </c>
      <c r="I969" s="62" t="s">
        <v>4029</v>
      </c>
      <c r="J969" s="54">
        <v>3200</v>
      </c>
    </row>
    <row r="970" spans="1:10" ht="12.75">
      <c r="A970" s="53" t="s">
        <v>3841</v>
      </c>
      <c r="B970" s="38" t="s">
        <v>3326</v>
      </c>
      <c r="I970" s="62" t="s">
        <v>3527</v>
      </c>
      <c r="J970" s="54">
        <v>6000</v>
      </c>
    </row>
    <row r="971" spans="1:10" ht="12.75">
      <c r="A971" s="53" t="s">
        <v>301</v>
      </c>
      <c r="B971" s="38" t="s">
        <v>3036</v>
      </c>
      <c r="I971" s="62" t="s">
        <v>2681</v>
      </c>
      <c r="J971" s="54">
        <v>28000</v>
      </c>
    </row>
    <row r="972" spans="1:10" ht="12.75">
      <c r="A972" s="52" t="s">
        <v>942</v>
      </c>
      <c r="B972" s="38" t="s">
        <v>3327</v>
      </c>
      <c r="I972" s="62" t="s">
        <v>2375</v>
      </c>
      <c r="J972" s="54">
        <v>2700</v>
      </c>
    </row>
    <row r="973" spans="1:10" ht="12.75">
      <c r="A973" s="52" t="s">
        <v>1270</v>
      </c>
      <c r="B973" s="38" t="s">
        <v>3328</v>
      </c>
      <c r="I973" s="62" t="s">
        <v>416</v>
      </c>
      <c r="J973" s="54">
        <v>2400</v>
      </c>
    </row>
    <row r="974" spans="1:10" ht="12.75">
      <c r="A974" s="52" t="s">
        <v>751</v>
      </c>
      <c r="B974" s="38" t="s">
        <v>3329</v>
      </c>
      <c r="I974" s="62" t="s">
        <v>2337</v>
      </c>
      <c r="J974" s="54">
        <v>3500</v>
      </c>
    </row>
    <row r="975" spans="1:10" ht="12.75">
      <c r="A975" s="53" t="s">
        <v>3688</v>
      </c>
      <c r="B975" s="38" t="s">
        <v>3330</v>
      </c>
      <c r="I975" s="62" t="s">
        <v>623</v>
      </c>
      <c r="J975" s="54">
        <v>21000</v>
      </c>
    </row>
    <row r="976" spans="1:10" ht="12.75">
      <c r="A976" s="53" t="s">
        <v>1059</v>
      </c>
      <c r="B976" s="38" t="s">
        <v>3331</v>
      </c>
      <c r="I976" s="62" t="s">
        <v>2432</v>
      </c>
      <c r="J976" s="54">
        <v>4000</v>
      </c>
    </row>
    <row r="977" spans="1:10" ht="12.75">
      <c r="A977" s="52" t="s">
        <v>513</v>
      </c>
      <c r="B977" s="38" t="s">
        <v>3332</v>
      </c>
      <c r="I977" s="62" t="s">
        <v>1354</v>
      </c>
      <c r="J977" s="54">
        <v>2100</v>
      </c>
    </row>
    <row r="978" spans="1:10" ht="12.75">
      <c r="A978" s="56" t="s">
        <v>2585</v>
      </c>
      <c r="B978" s="38" t="s">
        <v>1569</v>
      </c>
      <c r="C978" t="s">
        <v>1642</v>
      </c>
      <c r="D978" t="s">
        <v>1643</v>
      </c>
      <c r="I978" s="59"/>
      <c r="J978" s="56"/>
    </row>
    <row r="979" spans="1:10" ht="12.75">
      <c r="A979" s="52" t="s">
        <v>752</v>
      </c>
      <c r="B979" s="38" t="s">
        <v>2819</v>
      </c>
      <c r="I979" s="62" t="s">
        <v>3782</v>
      </c>
      <c r="J979" s="54">
        <v>4500</v>
      </c>
    </row>
    <row r="980" spans="1:10" ht="12.75">
      <c r="A980" s="52" t="s">
        <v>2147</v>
      </c>
      <c r="B980" s="38" t="s">
        <v>3333</v>
      </c>
      <c r="I980" s="62" t="s">
        <v>2411</v>
      </c>
      <c r="J980" s="54">
        <v>3000</v>
      </c>
    </row>
    <row r="981" spans="1:10" ht="12.75">
      <c r="A981" s="53" t="s">
        <v>3670</v>
      </c>
      <c r="B981" s="38" t="s">
        <v>3334</v>
      </c>
      <c r="I981" s="62" t="s">
        <v>665</v>
      </c>
      <c r="J981" s="54">
        <v>16000</v>
      </c>
    </row>
    <row r="982" spans="1:10" ht="12.75">
      <c r="A982" s="52" t="s">
        <v>25</v>
      </c>
      <c r="B982" s="38" t="s">
        <v>3335</v>
      </c>
      <c r="I982" s="62" t="s">
        <v>3963</v>
      </c>
      <c r="J982" s="54">
        <v>2000</v>
      </c>
    </row>
    <row r="983" spans="1:10" ht="12.75">
      <c r="A983" s="56" t="s">
        <v>2554</v>
      </c>
      <c r="B983" s="38" t="s">
        <v>1698</v>
      </c>
      <c r="C983" t="s">
        <v>1642</v>
      </c>
      <c r="D983" t="s">
        <v>1643</v>
      </c>
      <c r="I983" s="59"/>
      <c r="J983" s="56"/>
    </row>
    <row r="984" spans="1:10" ht="12.75">
      <c r="A984" s="52" t="s">
        <v>753</v>
      </c>
      <c r="B984" s="38" t="s">
        <v>3336</v>
      </c>
      <c r="I984" s="62" t="s">
        <v>1977</v>
      </c>
      <c r="J984" s="54">
        <v>6000</v>
      </c>
    </row>
    <row r="985" spans="1:10" ht="12.75">
      <c r="A985" s="56" t="s">
        <v>1676</v>
      </c>
      <c r="B985" s="38" t="s">
        <v>1699</v>
      </c>
      <c r="C985" t="s">
        <v>1643</v>
      </c>
      <c r="I985" s="59"/>
      <c r="J985" s="56"/>
    </row>
    <row r="986" spans="1:10" ht="12.75">
      <c r="A986" s="52" t="s">
        <v>3842</v>
      </c>
      <c r="B986" s="38" t="s">
        <v>3337</v>
      </c>
      <c r="I986" s="62" t="s">
        <v>3973</v>
      </c>
      <c r="J986" s="54">
        <v>2000</v>
      </c>
    </row>
    <row r="987" spans="1:10" ht="12.75">
      <c r="A987" s="52" t="s">
        <v>2</v>
      </c>
      <c r="B987" s="38" t="s">
        <v>3338</v>
      </c>
      <c r="I987" s="62" t="s">
        <v>236</v>
      </c>
      <c r="J987" s="54">
        <v>3600</v>
      </c>
    </row>
    <row r="988" spans="1:10" ht="12.75">
      <c r="A988" s="56" t="s">
        <v>2555</v>
      </c>
      <c r="B988" s="38" t="s">
        <v>1700</v>
      </c>
      <c r="C988" t="s">
        <v>1643</v>
      </c>
      <c r="I988" s="59"/>
      <c r="J988" s="56"/>
    </row>
    <row r="989" spans="1:10" ht="12.75">
      <c r="A989" s="56" t="s">
        <v>2178</v>
      </c>
      <c r="B989" s="38" t="s">
        <v>1572</v>
      </c>
      <c r="C989" t="s">
        <v>1123</v>
      </c>
      <c r="D989" t="s">
        <v>1124</v>
      </c>
      <c r="E989" t="s">
        <v>1125</v>
      </c>
      <c r="I989" s="59"/>
      <c r="J989" s="56"/>
    </row>
    <row r="990" spans="1:10" ht="12.75">
      <c r="A990" s="56" t="s">
        <v>2179</v>
      </c>
      <c r="B990" s="38" t="s">
        <v>1570</v>
      </c>
      <c r="C990" t="s">
        <v>1644</v>
      </c>
      <c r="I990" s="59"/>
      <c r="J990" s="56"/>
    </row>
    <row r="991" spans="1:10" ht="12.75">
      <c r="A991" s="56" t="s">
        <v>2180</v>
      </c>
      <c r="B991" s="38" t="s">
        <v>1571</v>
      </c>
      <c r="C991" t="s">
        <v>1119</v>
      </c>
      <c r="D991" t="s">
        <v>1120</v>
      </c>
      <c r="E991" t="s">
        <v>1121</v>
      </c>
      <c r="F991" t="s">
        <v>1122</v>
      </c>
      <c r="I991" s="59"/>
      <c r="J991" s="56"/>
    </row>
    <row r="992" spans="1:10" ht="12.75">
      <c r="A992" s="56" t="s">
        <v>2181</v>
      </c>
      <c r="B992" s="38" t="s">
        <v>1573</v>
      </c>
      <c r="C992" t="s">
        <v>1642</v>
      </c>
      <c r="D992" t="s">
        <v>1643</v>
      </c>
      <c r="I992" s="59"/>
      <c r="J992" s="56"/>
    </row>
    <row r="993" spans="1:10" ht="12.75">
      <c r="A993" s="56" t="s">
        <v>2182</v>
      </c>
      <c r="B993" s="38" t="s">
        <v>1574</v>
      </c>
      <c r="C993" t="s">
        <v>1126</v>
      </c>
      <c r="D993" t="s">
        <v>1127</v>
      </c>
      <c r="I993" s="59"/>
      <c r="J993" s="56"/>
    </row>
    <row r="994" spans="1:10" ht="12.75">
      <c r="A994" s="52" t="s">
        <v>2148</v>
      </c>
      <c r="B994" s="38" t="s">
        <v>3339</v>
      </c>
      <c r="I994" s="62" t="s">
        <v>2453</v>
      </c>
      <c r="J994" s="54">
        <v>3000</v>
      </c>
    </row>
    <row r="995" spans="1:10" ht="12.75">
      <c r="A995" s="52" t="s">
        <v>3843</v>
      </c>
      <c r="B995" s="38" t="s">
        <v>3340</v>
      </c>
      <c r="I995" s="62" t="s">
        <v>186</v>
      </c>
      <c r="J995" s="54">
        <v>3200</v>
      </c>
    </row>
    <row r="996" spans="1:10" ht="12.75">
      <c r="A996" s="52" t="s">
        <v>26</v>
      </c>
      <c r="B996" s="38" t="s">
        <v>3341</v>
      </c>
      <c r="I996" s="62" t="s">
        <v>365</v>
      </c>
      <c r="J996" s="54">
        <v>6000</v>
      </c>
    </row>
    <row r="997" spans="1:10" ht="12.75">
      <c r="A997" s="53" t="s">
        <v>1020</v>
      </c>
      <c r="B997" s="38" t="s">
        <v>3342</v>
      </c>
      <c r="I997" s="62" t="s">
        <v>179</v>
      </c>
      <c r="J997" s="54">
        <v>6000</v>
      </c>
    </row>
    <row r="998" spans="1:10" ht="12.75">
      <c r="A998" s="53" t="s">
        <v>1063</v>
      </c>
      <c r="B998" s="38" t="s">
        <v>3343</v>
      </c>
      <c r="I998" s="62" t="s">
        <v>2638</v>
      </c>
      <c r="J998" s="54">
        <v>41000</v>
      </c>
    </row>
    <row r="999" spans="1:10" ht="12.75">
      <c r="A999" s="52" t="s">
        <v>924</v>
      </c>
      <c r="B999" s="38" t="s">
        <v>3344</v>
      </c>
      <c r="I999" s="62" t="s">
        <v>670</v>
      </c>
      <c r="J999" s="54">
        <v>11500</v>
      </c>
    </row>
    <row r="1000" spans="1:10" ht="12.75">
      <c r="A1000" s="53" t="s">
        <v>332</v>
      </c>
      <c r="B1000" s="38" t="s">
        <v>3345</v>
      </c>
      <c r="I1000" s="62" t="s">
        <v>189</v>
      </c>
      <c r="J1000" s="54">
        <v>7000</v>
      </c>
    </row>
    <row r="1001" spans="1:10" ht="12.75">
      <c r="A1001" s="56" t="s">
        <v>2183</v>
      </c>
      <c r="B1001" s="38" t="s">
        <v>3899</v>
      </c>
      <c r="C1001" t="s">
        <v>2586</v>
      </c>
      <c r="D1001" t="s">
        <v>2587</v>
      </c>
      <c r="E1001" t="s">
        <v>2588</v>
      </c>
      <c r="F1001" t="s">
        <v>1643</v>
      </c>
      <c r="I1001" s="59"/>
      <c r="J1001" s="56"/>
    </row>
    <row r="1002" spans="1:10" ht="12.75">
      <c r="A1002" s="53" t="s">
        <v>3709</v>
      </c>
      <c r="B1002" s="38" t="s">
        <v>3346</v>
      </c>
      <c r="I1002" s="62" t="s">
        <v>1344</v>
      </c>
      <c r="J1002" s="54">
        <v>3800</v>
      </c>
    </row>
    <row r="1003" spans="1:10" ht="12.75">
      <c r="A1003" s="53" t="s">
        <v>3689</v>
      </c>
      <c r="B1003" s="38" t="s">
        <v>3347</v>
      </c>
      <c r="I1003" s="62" t="s">
        <v>2033</v>
      </c>
      <c r="J1003" s="54">
        <v>4000</v>
      </c>
    </row>
    <row r="1004" spans="1:10" ht="12.75">
      <c r="A1004" s="52" t="s">
        <v>754</v>
      </c>
      <c r="B1004" s="38" t="s">
        <v>1448</v>
      </c>
      <c r="I1004" s="62" t="s">
        <v>1994</v>
      </c>
      <c r="J1004" s="54">
        <v>7000</v>
      </c>
    </row>
    <row r="1005" spans="1:10" ht="12.75">
      <c r="A1005" s="52" t="s">
        <v>777</v>
      </c>
      <c r="B1005" s="38" t="s">
        <v>2819</v>
      </c>
      <c r="I1005" s="62" t="s">
        <v>202</v>
      </c>
      <c r="J1005" s="54">
        <v>5500</v>
      </c>
    </row>
    <row r="1006" spans="1:10" ht="12.75">
      <c r="A1006" s="52" t="s">
        <v>139</v>
      </c>
      <c r="B1006" s="38" t="s">
        <v>1582</v>
      </c>
      <c r="I1006" s="62" t="s">
        <v>666</v>
      </c>
      <c r="J1006" s="54">
        <v>16000</v>
      </c>
    </row>
    <row r="1007" spans="1:10" ht="12.75">
      <c r="A1007" s="52" t="s">
        <v>140</v>
      </c>
      <c r="B1007" s="38" t="s">
        <v>3348</v>
      </c>
      <c r="I1007" s="62" t="s">
        <v>1980</v>
      </c>
      <c r="J1007" s="54">
        <v>4900</v>
      </c>
    </row>
    <row r="1008" spans="1:10" ht="12.75">
      <c r="A1008" s="56" t="s">
        <v>1175</v>
      </c>
      <c r="B1008" s="38" t="s">
        <v>1575</v>
      </c>
      <c r="C1008" t="s">
        <v>1642</v>
      </c>
      <c r="D1008" t="s">
        <v>2096</v>
      </c>
      <c r="E1008" t="s">
        <v>2097</v>
      </c>
      <c r="F1008" t="s">
        <v>3885</v>
      </c>
      <c r="G1008" t="s">
        <v>3926</v>
      </c>
      <c r="I1008" s="59" t="s">
        <v>1796</v>
      </c>
      <c r="J1008" s="56">
        <v>90000</v>
      </c>
    </row>
    <row r="1009" spans="1:10" ht="12.75">
      <c r="A1009" s="52" t="s">
        <v>956</v>
      </c>
      <c r="B1009" s="38" t="s">
        <v>3349</v>
      </c>
      <c r="I1009" s="62" t="s">
        <v>696</v>
      </c>
      <c r="J1009" s="54">
        <v>12000</v>
      </c>
    </row>
    <row r="1010" spans="1:10" ht="12.75">
      <c r="A1010" s="52" t="s">
        <v>67</v>
      </c>
      <c r="B1010" s="38" t="s">
        <v>3350</v>
      </c>
      <c r="I1010" s="62" t="s">
        <v>3996</v>
      </c>
      <c r="J1010" s="54">
        <v>3000</v>
      </c>
    </row>
    <row r="1011" spans="1:10" ht="12.75">
      <c r="A1011" s="52" t="s">
        <v>3690</v>
      </c>
      <c r="B1011" s="38" t="s">
        <v>3351</v>
      </c>
      <c r="I1011" s="62" t="s">
        <v>609</v>
      </c>
      <c r="J1011" s="54">
        <v>23000</v>
      </c>
    </row>
    <row r="1012" spans="1:10" ht="12.75">
      <c r="A1012" s="53" t="s">
        <v>3691</v>
      </c>
      <c r="B1012" s="38" t="s">
        <v>3351</v>
      </c>
      <c r="I1012" s="62" t="s">
        <v>184</v>
      </c>
      <c r="J1012" s="54">
        <v>5000</v>
      </c>
    </row>
    <row r="1013" spans="1:10" ht="12.75">
      <c r="A1013" s="53" t="s">
        <v>3692</v>
      </c>
      <c r="B1013" s="38" t="s">
        <v>3351</v>
      </c>
      <c r="I1013" s="62" t="s">
        <v>3466</v>
      </c>
      <c r="J1013" s="54">
        <v>10000</v>
      </c>
    </row>
    <row r="1014" spans="1:10" ht="12.75">
      <c r="A1014" s="52" t="s">
        <v>142</v>
      </c>
      <c r="B1014" s="38" t="s">
        <v>1526</v>
      </c>
      <c r="I1014" s="62" t="s">
        <v>3525</v>
      </c>
      <c r="J1014" s="54">
        <v>6000</v>
      </c>
    </row>
    <row r="1015" spans="1:10" ht="12.75">
      <c r="A1015" s="52" t="s">
        <v>755</v>
      </c>
      <c r="B1015" s="38" t="s">
        <v>3352</v>
      </c>
      <c r="I1015" s="62" t="s">
        <v>3545</v>
      </c>
      <c r="J1015" s="54">
        <v>7500</v>
      </c>
    </row>
    <row r="1016" spans="1:10" ht="12.75">
      <c r="A1016" s="52" t="s">
        <v>1259</v>
      </c>
      <c r="B1016" s="38" t="s">
        <v>3353</v>
      </c>
      <c r="I1016" s="62" t="s">
        <v>3947</v>
      </c>
      <c r="J1016" s="54">
        <v>2000</v>
      </c>
    </row>
    <row r="1017" spans="1:10" ht="12.75">
      <c r="A1017" s="52" t="s">
        <v>1021</v>
      </c>
      <c r="B1017" s="38" t="s">
        <v>3354</v>
      </c>
      <c r="I1017" s="62" t="s">
        <v>2433</v>
      </c>
      <c r="J1017" s="54">
        <v>2500</v>
      </c>
    </row>
    <row r="1018" spans="1:10" ht="12.75">
      <c r="A1018" s="56" t="s">
        <v>2184</v>
      </c>
      <c r="B1018" s="38" t="s">
        <v>1576</v>
      </c>
      <c r="C1018" t="s">
        <v>1642</v>
      </c>
      <c r="D1018" t="s">
        <v>1643</v>
      </c>
      <c r="I1018" s="59"/>
      <c r="J1018" s="56"/>
    </row>
    <row r="1019" spans="1:10" ht="12.75">
      <c r="A1019" s="56" t="s">
        <v>2556</v>
      </c>
      <c r="C1019" t="s">
        <v>2589</v>
      </c>
      <c r="D1019" t="s">
        <v>2590</v>
      </c>
      <c r="E1019" t="s">
        <v>2591</v>
      </c>
      <c r="F1019" t="s">
        <v>1643</v>
      </c>
      <c r="I1019" s="59"/>
      <c r="J1019" s="56"/>
    </row>
    <row r="1020" spans="1:10" ht="12.75">
      <c r="A1020" s="53" t="s">
        <v>143</v>
      </c>
      <c r="I1020" s="62" t="s">
        <v>4082</v>
      </c>
      <c r="J1020" s="54">
        <v>4100</v>
      </c>
    </row>
    <row r="1021" spans="1:10" ht="12.75">
      <c r="A1021" s="52" t="s">
        <v>144</v>
      </c>
      <c r="B1021" s="38" t="s">
        <v>2957</v>
      </c>
      <c r="I1021" s="62" t="s">
        <v>199</v>
      </c>
      <c r="J1021" s="54">
        <v>12000</v>
      </c>
    </row>
    <row r="1022" spans="1:10" ht="12.75">
      <c r="A1022" s="53" t="s">
        <v>1044</v>
      </c>
      <c r="B1022" s="38" t="s">
        <v>3355</v>
      </c>
      <c r="I1022" s="62" t="s">
        <v>615</v>
      </c>
      <c r="J1022" s="54">
        <v>22000</v>
      </c>
    </row>
    <row r="1023" spans="1:10" ht="12.75">
      <c r="A1023" s="53" t="s">
        <v>756</v>
      </c>
      <c r="B1023" s="38" t="s">
        <v>3356</v>
      </c>
      <c r="I1023" s="62" t="s">
        <v>2269</v>
      </c>
      <c r="J1023" s="54">
        <v>3500</v>
      </c>
    </row>
    <row r="1024" spans="1:10" ht="12.75">
      <c r="A1024" s="56" t="s">
        <v>3876</v>
      </c>
      <c r="B1024" s="38" t="s">
        <v>1701</v>
      </c>
      <c r="I1024" s="59"/>
      <c r="J1024" s="56"/>
    </row>
    <row r="1025" spans="1:10" ht="12.75">
      <c r="A1025" s="52" t="s">
        <v>302</v>
      </c>
      <c r="B1025" s="38" t="s">
        <v>3357</v>
      </c>
      <c r="I1025" s="62" t="s">
        <v>2383</v>
      </c>
      <c r="J1025" s="54">
        <v>2000</v>
      </c>
    </row>
    <row r="1026" spans="1:10" ht="12.75">
      <c r="A1026" s="56" t="s">
        <v>2185</v>
      </c>
      <c r="B1026" s="38" t="s">
        <v>1577</v>
      </c>
      <c r="C1026" t="s">
        <v>1643</v>
      </c>
      <c r="I1026" s="59"/>
      <c r="J1026" s="56"/>
    </row>
    <row r="1027" spans="1:10" ht="12.75">
      <c r="A1027" s="52" t="s">
        <v>974</v>
      </c>
      <c r="B1027" s="38" t="s">
        <v>3358</v>
      </c>
      <c r="I1027" s="62" t="s">
        <v>368</v>
      </c>
      <c r="J1027" s="54">
        <v>2700</v>
      </c>
    </row>
    <row r="1028" spans="1:10" ht="12.75">
      <c r="A1028" s="56" t="s">
        <v>2240</v>
      </c>
      <c r="B1028" s="38" t="s">
        <v>1578</v>
      </c>
      <c r="C1028" t="s">
        <v>1642</v>
      </c>
      <c r="D1028" t="s">
        <v>1643</v>
      </c>
      <c r="E1028" t="s">
        <v>3918</v>
      </c>
      <c r="I1028" s="59" t="s">
        <v>1797</v>
      </c>
      <c r="J1028" s="56">
        <v>49000</v>
      </c>
    </row>
    <row r="1029" spans="1:10" ht="12.75">
      <c r="A1029" s="52" t="s">
        <v>3804</v>
      </c>
      <c r="B1029" s="38" t="s">
        <v>3001</v>
      </c>
      <c r="I1029" s="62" t="s">
        <v>3464</v>
      </c>
      <c r="J1029" s="54">
        <v>9000</v>
      </c>
    </row>
    <row r="1030" spans="1:10" ht="12.75">
      <c r="A1030" s="56" t="s">
        <v>2186</v>
      </c>
      <c r="C1030" t="s">
        <v>1642</v>
      </c>
      <c r="D1030" t="s">
        <v>1643</v>
      </c>
      <c r="I1030" s="59"/>
      <c r="J1030" s="56"/>
    </row>
    <row r="1031" spans="1:10" ht="12.75">
      <c r="A1031" s="56" t="s">
        <v>2187</v>
      </c>
      <c r="B1031" s="38" t="s">
        <v>1585</v>
      </c>
      <c r="C1031" t="s">
        <v>2571</v>
      </c>
      <c r="I1031" s="59"/>
      <c r="J1031" s="56"/>
    </row>
    <row r="1032" spans="1:10" ht="12.75">
      <c r="A1032" s="56" t="s">
        <v>2188</v>
      </c>
      <c r="B1032" s="38" t="s">
        <v>1587</v>
      </c>
      <c r="C1032" t="s">
        <v>1643</v>
      </c>
      <c r="I1032" s="59"/>
      <c r="J1032" s="56"/>
    </row>
    <row r="1033" spans="1:10" ht="12.75">
      <c r="A1033" s="56" t="s">
        <v>3877</v>
      </c>
      <c r="I1033" s="59"/>
      <c r="J1033" s="56"/>
    </row>
    <row r="1034" spans="1:10" ht="12.75">
      <c r="A1034" s="56" t="s">
        <v>2189</v>
      </c>
      <c r="C1034" t="s">
        <v>2599</v>
      </c>
      <c r="I1034" s="59"/>
      <c r="J1034" s="56"/>
    </row>
    <row r="1035" spans="1:10" ht="12.75">
      <c r="A1035" s="56" t="s">
        <v>2190</v>
      </c>
      <c r="B1035" s="38" t="s">
        <v>1594</v>
      </c>
      <c r="C1035" t="s">
        <v>1643</v>
      </c>
      <c r="I1035" s="59"/>
      <c r="J1035" s="56"/>
    </row>
    <row r="1036" spans="1:10" ht="12.75">
      <c r="A1036" s="56" t="s">
        <v>2191</v>
      </c>
      <c r="B1036" s="38" t="s">
        <v>1579</v>
      </c>
      <c r="C1036" t="s">
        <v>1642</v>
      </c>
      <c r="D1036" t="s">
        <v>1643</v>
      </c>
      <c r="I1036" s="59"/>
      <c r="J1036" s="56"/>
    </row>
    <row r="1037" spans="1:10" ht="12.75">
      <c r="A1037" s="56" t="s">
        <v>2192</v>
      </c>
      <c r="B1037" s="38" t="s">
        <v>1580</v>
      </c>
      <c r="C1037" t="s">
        <v>1642</v>
      </c>
      <c r="D1037" t="s">
        <v>1643</v>
      </c>
      <c r="I1037" s="59"/>
      <c r="J1037" s="56"/>
    </row>
    <row r="1038" spans="1:10" ht="12.75">
      <c r="A1038" s="52" t="s">
        <v>514</v>
      </c>
      <c r="B1038" s="38" t="s">
        <v>3359</v>
      </c>
      <c r="I1038" s="62" t="s">
        <v>182</v>
      </c>
      <c r="J1038" s="54">
        <v>3900</v>
      </c>
    </row>
    <row r="1039" spans="1:10" ht="12.75">
      <c r="A1039" s="56" t="s">
        <v>3878</v>
      </c>
      <c r="B1039" s="38" t="s">
        <v>1702</v>
      </c>
      <c r="I1039" s="59"/>
      <c r="J1039" s="56"/>
    </row>
    <row r="1040" spans="1:10" ht="12.75">
      <c r="A1040" s="52" t="s">
        <v>343</v>
      </c>
      <c r="B1040" s="38" t="s">
        <v>3360</v>
      </c>
      <c r="I1040" s="62" t="s">
        <v>2533</v>
      </c>
      <c r="J1040" s="54">
        <v>2700</v>
      </c>
    </row>
    <row r="1041" spans="1:10" ht="12.75">
      <c r="A1041" s="52" t="s">
        <v>943</v>
      </c>
      <c r="B1041" s="38" t="s">
        <v>3361</v>
      </c>
      <c r="I1041" s="62" t="s">
        <v>2028</v>
      </c>
      <c r="J1041" s="54">
        <v>3500</v>
      </c>
    </row>
    <row r="1042" spans="1:10" ht="12.75">
      <c r="A1042" s="52" t="s">
        <v>3805</v>
      </c>
      <c r="B1042" s="38" t="s">
        <v>3362</v>
      </c>
      <c r="I1042" s="62" t="s">
        <v>210</v>
      </c>
      <c r="J1042" s="54">
        <v>8000</v>
      </c>
    </row>
    <row r="1043" spans="1:10" ht="12.75">
      <c r="A1043" s="52" t="s">
        <v>1045</v>
      </c>
      <c r="B1043" s="38" t="s">
        <v>3363</v>
      </c>
      <c r="I1043" s="62" t="s">
        <v>651</v>
      </c>
      <c r="J1043" s="54">
        <v>16000</v>
      </c>
    </row>
    <row r="1044" spans="1:10" ht="12.75">
      <c r="A1044" s="52" t="s">
        <v>757</v>
      </c>
      <c r="B1044" s="38" t="s">
        <v>3364</v>
      </c>
      <c r="I1044" s="62" t="s">
        <v>1347</v>
      </c>
      <c r="J1044" s="54">
        <v>5900</v>
      </c>
    </row>
    <row r="1045" spans="1:10" ht="12.75">
      <c r="A1045" s="52" t="s">
        <v>887</v>
      </c>
      <c r="B1045" s="38" t="s">
        <v>3365</v>
      </c>
      <c r="I1045" s="62" t="s">
        <v>3505</v>
      </c>
      <c r="J1045" s="54">
        <v>5000</v>
      </c>
    </row>
    <row r="1046" spans="1:10" ht="12.75">
      <c r="A1046" s="52" t="s">
        <v>146</v>
      </c>
      <c r="B1046" s="38" t="s">
        <v>2835</v>
      </c>
      <c r="I1046" s="62" t="s">
        <v>213</v>
      </c>
      <c r="J1046" s="54">
        <v>4000</v>
      </c>
    </row>
    <row r="1047" spans="1:10" ht="12.75">
      <c r="A1047" s="53" t="s">
        <v>1074</v>
      </c>
      <c r="B1047" s="38" t="s">
        <v>2758</v>
      </c>
      <c r="I1047" s="62" t="s">
        <v>676</v>
      </c>
      <c r="J1047" s="54">
        <v>17000</v>
      </c>
    </row>
    <row r="1048" spans="1:10" ht="12.75">
      <c r="A1048" s="52" t="s">
        <v>3</v>
      </c>
      <c r="B1048" s="38" t="s">
        <v>3366</v>
      </c>
      <c r="I1048" s="62" t="s">
        <v>1331</v>
      </c>
      <c r="J1048" s="54">
        <v>5000</v>
      </c>
    </row>
    <row r="1049" spans="1:10" ht="12.75">
      <c r="A1049" s="52" t="s">
        <v>457</v>
      </c>
      <c r="B1049" s="38" t="s">
        <v>3367</v>
      </c>
      <c r="I1049" s="62" t="s">
        <v>2032</v>
      </c>
      <c r="J1049" s="54">
        <v>5000</v>
      </c>
    </row>
    <row r="1050" spans="1:10" ht="12.75">
      <c r="A1050" s="52" t="s">
        <v>27</v>
      </c>
      <c r="B1050" s="38" t="s">
        <v>3368</v>
      </c>
      <c r="I1050" s="62" t="s">
        <v>3952</v>
      </c>
      <c r="J1050" s="54">
        <v>4500</v>
      </c>
    </row>
    <row r="1051" spans="1:10" ht="12.75">
      <c r="A1051" s="56" t="s">
        <v>2241</v>
      </c>
      <c r="B1051" s="38" t="s">
        <v>1799</v>
      </c>
      <c r="C1051" t="s">
        <v>1643</v>
      </c>
      <c r="I1051" s="59" t="s">
        <v>1798</v>
      </c>
      <c r="J1051" s="56">
        <v>2000</v>
      </c>
    </row>
    <row r="1052" spans="1:10" ht="12.75">
      <c r="A1052" s="52" t="s">
        <v>1022</v>
      </c>
      <c r="B1052" s="38" t="s">
        <v>3369</v>
      </c>
      <c r="I1052" s="62" t="s">
        <v>608</v>
      </c>
      <c r="J1052" s="54">
        <v>23000</v>
      </c>
    </row>
    <row r="1053" spans="1:10" ht="12.75">
      <c r="A1053" s="53" t="s">
        <v>1252</v>
      </c>
      <c r="B1053" s="38" t="s">
        <v>3370</v>
      </c>
      <c r="I1053" s="62" t="s">
        <v>358</v>
      </c>
      <c r="J1053" s="54">
        <v>6000</v>
      </c>
    </row>
    <row r="1054" spans="1:10" ht="12.75">
      <c r="A1054" s="52" t="s">
        <v>458</v>
      </c>
      <c r="B1054" s="38" t="s">
        <v>1917</v>
      </c>
      <c r="I1054" s="62" t="s">
        <v>2360</v>
      </c>
      <c r="J1054" s="54">
        <v>2000</v>
      </c>
    </row>
    <row r="1055" spans="1:10" ht="12.75">
      <c r="A1055" s="52" t="s">
        <v>147</v>
      </c>
      <c r="B1055" s="38" t="s">
        <v>3371</v>
      </c>
      <c r="I1055" s="62" t="s">
        <v>217</v>
      </c>
      <c r="J1055" s="54">
        <v>3000</v>
      </c>
    </row>
    <row r="1056" spans="1:10" ht="12.75">
      <c r="A1056" s="52" t="s">
        <v>148</v>
      </c>
      <c r="B1056" s="38" t="s">
        <v>1520</v>
      </c>
      <c r="I1056" s="62" t="s">
        <v>2644</v>
      </c>
      <c r="J1056" s="54">
        <v>38000</v>
      </c>
    </row>
    <row r="1057" spans="1:10" ht="12.75">
      <c r="A1057" s="52" t="s">
        <v>1062</v>
      </c>
      <c r="B1057" s="38" t="s">
        <v>3372</v>
      </c>
      <c r="I1057" s="62" t="s">
        <v>2618</v>
      </c>
      <c r="J1057" s="54">
        <v>64000</v>
      </c>
    </row>
    <row r="1058" spans="1:10" ht="12.75">
      <c r="A1058" s="53" t="s">
        <v>758</v>
      </c>
      <c r="B1058" s="38" t="s">
        <v>3373</v>
      </c>
      <c r="I1058" s="62" t="s">
        <v>2469</v>
      </c>
      <c r="J1058" s="54">
        <v>2000</v>
      </c>
    </row>
    <row r="1059" spans="1:10" ht="12.75">
      <c r="A1059" s="53" t="s">
        <v>1023</v>
      </c>
      <c r="B1059" s="38" t="s">
        <v>3374</v>
      </c>
      <c r="I1059" s="62" t="s">
        <v>2455</v>
      </c>
      <c r="J1059" s="54">
        <v>3000</v>
      </c>
    </row>
    <row r="1060" spans="1:10" ht="12.75">
      <c r="A1060" s="52" t="s">
        <v>759</v>
      </c>
      <c r="B1060" s="38" t="s">
        <v>535</v>
      </c>
      <c r="I1060" s="62" t="s">
        <v>2029</v>
      </c>
      <c r="J1060" s="54">
        <v>6500</v>
      </c>
    </row>
    <row r="1061" spans="1:10" ht="12.75">
      <c r="A1061" s="53" t="s">
        <v>888</v>
      </c>
      <c r="B1061" s="38" t="s">
        <v>3375</v>
      </c>
      <c r="I1061" s="62" t="s">
        <v>3534</v>
      </c>
      <c r="J1061" s="54">
        <v>15000</v>
      </c>
    </row>
    <row r="1062" spans="1:10" ht="12.75">
      <c r="A1062" s="53" t="s">
        <v>459</v>
      </c>
      <c r="B1062" s="38" t="s">
        <v>3376</v>
      </c>
      <c r="I1062" s="62" t="s">
        <v>3781</v>
      </c>
      <c r="J1062" s="54">
        <v>5000</v>
      </c>
    </row>
    <row r="1063" spans="1:10" ht="12.75">
      <c r="A1063" s="53" t="s">
        <v>1024</v>
      </c>
      <c r="B1063" s="38" t="s">
        <v>3376</v>
      </c>
      <c r="I1063" s="62" t="s">
        <v>2422</v>
      </c>
      <c r="J1063" s="54">
        <v>2000</v>
      </c>
    </row>
    <row r="1064" spans="1:10" ht="12.75">
      <c r="A1064" s="56" t="s">
        <v>1177</v>
      </c>
      <c r="B1064" s="38" t="s">
        <v>1601</v>
      </c>
      <c r="C1064" t="s">
        <v>1385</v>
      </c>
      <c r="D1064" t="s">
        <v>1386</v>
      </c>
      <c r="E1064" t="s">
        <v>1643</v>
      </c>
      <c r="I1064" s="59" t="s">
        <v>1789</v>
      </c>
      <c r="J1064" s="56">
        <v>77000</v>
      </c>
    </row>
    <row r="1065" spans="1:10" ht="12.75">
      <c r="A1065" s="52" t="s">
        <v>3806</v>
      </c>
      <c r="B1065" s="38" t="s">
        <v>3377</v>
      </c>
      <c r="I1065" s="62" t="s">
        <v>3966</v>
      </c>
      <c r="J1065" s="54">
        <v>2000</v>
      </c>
    </row>
    <row r="1066" spans="1:10" ht="12.75">
      <c r="A1066" s="52" t="s">
        <v>2149</v>
      </c>
      <c r="B1066" s="38" t="s">
        <v>3378</v>
      </c>
      <c r="I1066" s="62" t="s">
        <v>610</v>
      </c>
      <c r="J1066" s="54">
        <v>23000</v>
      </c>
    </row>
    <row r="1067" spans="1:10" ht="12.75">
      <c r="A1067" s="52" t="s">
        <v>5</v>
      </c>
      <c r="B1067" s="38" t="s">
        <v>3379</v>
      </c>
      <c r="I1067" s="62" t="s">
        <v>2302</v>
      </c>
      <c r="J1067" s="54">
        <v>4500</v>
      </c>
    </row>
    <row r="1068" spans="1:10" ht="12.75">
      <c r="A1068" s="52" t="s">
        <v>6</v>
      </c>
      <c r="B1068" s="38" t="s">
        <v>2978</v>
      </c>
      <c r="I1068" s="62" t="s">
        <v>1321</v>
      </c>
      <c r="J1068" s="54">
        <v>4500</v>
      </c>
    </row>
    <row r="1069" spans="1:10" ht="12.75">
      <c r="A1069" s="52" t="s">
        <v>516</v>
      </c>
      <c r="B1069" s="38" t="s">
        <v>2742</v>
      </c>
      <c r="I1069" s="62" t="s">
        <v>2447</v>
      </c>
      <c r="J1069" s="54">
        <v>3000</v>
      </c>
    </row>
    <row r="1070" spans="1:10" ht="12.75">
      <c r="A1070" s="52" t="s">
        <v>344</v>
      </c>
      <c r="B1070" s="38" t="s">
        <v>3380</v>
      </c>
      <c r="I1070" s="62" t="s">
        <v>4052</v>
      </c>
      <c r="J1070" s="54">
        <v>2200</v>
      </c>
    </row>
    <row r="1071" spans="1:10" ht="12.75">
      <c r="A1071" s="52" t="s">
        <v>987</v>
      </c>
      <c r="B1071" s="38" t="s">
        <v>3381</v>
      </c>
      <c r="I1071" s="62" t="s">
        <v>3970</v>
      </c>
      <c r="J1071" s="54">
        <v>2000</v>
      </c>
    </row>
    <row r="1072" spans="1:10" ht="12.75">
      <c r="A1072" s="53" t="s">
        <v>68</v>
      </c>
      <c r="B1072" s="38" t="s">
        <v>3382</v>
      </c>
      <c r="I1072" s="62" t="s">
        <v>2270</v>
      </c>
      <c r="J1072" s="54">
        <v>12000</v>
      </c>
    </row>
    <row r="1073" spans="1:10" ht="12.75">
      <c r="A1073" s="52" t="s">
        <v>944</v>
      </c>
      <c r="B1073" s="38" t="s">
        <v>3383</v>
      </c>
      <c r="I1073" s="62" t="s">
        <v>2664</v>
      </c>
      <c r="J1073" s="54">
        <v>32000</v>
      </c>
    </row>
    <row r="1074" spans="1:10" ht="12.75">
      <c r="A1074" s="52" t="s">
        <v>99</v>
      </c>
      <c r="B1074" s="38" t="s">
        <v>3384</v>
      </c>
      <c r="I1074" s="62" t="s">
        <v>2523</v>
      </c>
      <c r="J1074" s="54">
        <v>2000</v>
      </c>
    </row>
    <row r="1075" spans="1:10" ht="12.75">
      <c r="A1075" s="53" t="s">
        <v>1304</v>
      </c>
      <c r="B1075" s="38" t="s">
        <v>3385</v>
      </c>
      <c r="I1075" s="62" t="s">
        <v>2425</v>
      </c>
      <c r="J1075" s="54">
        <v>3200</v>
      </c>
    </row>
    <row r="1076" spans="1:10" ht="12.75">
      <c r="A1076" s="52" t="s">
        <v>46</v>
      </c>
      <c r="B1076" s="38" t="s">
        <v>3386</v>
      </c>
      <c r="I1076" s="62" t="s">
        <v>2301</v>
      </c>
      <c r="J1076" s="54">
        <v>12600</v>
      </c>
    </row>
    <row r="1077" spans="1:10" ht="12.75">
      <c r="A1077" s="53" t="s">
        <v>1075</v>
      </c>
      <c r="B1077" s="38" t="s">
        <v>1464</v>
      </c>
      <c r="I1077" s="62" t="s">
        <v>2353</v>
      </c>
      <c r="J1077" s="54">
        <v>5000</v>
      </c>
    </row>
    <row r="1078" spans="1:10" ht="12.75">
      <c r="A1078" s="52" t="s">
        <v>1075</v>
      </c>
      <c r="I1078" s="62" t="s">
        <v>4095</v>
      </c>
      <c r="J1078" s="54">
        <v>2000</v>
      </c>
    </row>
    <row r="1079" spans="1:10" ht="12.75">
      <c r="A1079" s="52" t="s">
        <v>992</v>
      </c>
      <c r="B1079" s="38" t="s">
        <v>2738</v>
      </c>
      <c r="I1079" s="62" t="s">
        <v>2445</v>
      </c>
      <c r="J1079" s="54">
        <v>10700</v>
      </c>
    </row>
    <row r="1080" spans="1:10" ht="12.75">
      <c r="A1080" s="52" t="s">
        <v>176</v>
      </c>
      <c r="B1080" s="38" t="s">
        <v>3387</v>
      </c>
      <c r="I1080" s="62" t="s">
        <v>1335</v>
      </c>
      <c r="J1080" s="54">
        <v>9500</v>
      </c>
    </row>
    <row r="1081" spans="1:10" ht="12.75">
      <c r="A1081" s="52" t="s">
        <v>1237</v>
      </c>
      <c r="B1081" s="38" t="s">
        <v>3388</v>
      </c>
      <c r="I1081" s="62" t="s">
        <v>452</v>
      </c>
      <c r="J1081" s="54">
        <v>2500</v>
      </c>
    </row>
    <row r="1082" spans="1:10" ht="12.75">
      <c r="A1082" s="52" t="s">
        <v>460</v>
      </c>
      <c r="B1082" s="38" t="s">
        <v>3389</v>
      </c>
      <c r="I1082" s="62" t="s">
        <v>679</v>
      </c>
      <c r="J1082" s="54">
        <v>14800</v>
      </c>
    </row>
    <row r="1083" spans="1:10" ht="12.75">
      <c r="A1083" s="52" t="s">
        <v>760</v>
      </c>
      <c r="B1083" s="38" t="s">
        <v>2963</v>
      </c>
      <c r="I1083" s="62" t="s">
        <v>1972</v>
      </c>
      <c r="J1083" s="54">
        <v>5000</v>
      </c>
    </row>
    <row r="1084" spans="1:10" ht="12.75">
      <c r="A1084" s="52" t="s">
        <v>461</v>
      </c>
      <c r="B1084" s="38" t="s">
        <v>3390</v>
      </c>
      <c r="I1084" s="62" t="s">
        <v>2519</v>
      </c>
      <c r="J1084" s="54">
        <v>2000</v>
      </c>
    </row>
    <row r="1085" spans="1:10" ht="12.75">
      <c r="A1085" s="52" t="s">
        <v>761</v>
      </c>
      <c r="B1085" s="38" t="s">
        <v>3391</v>
      </c>
      <c r="I1085" s="62" t="s">
        <v>2426</v>
      </c>
      <c r="J1085" s="54">
        <v>3000</v>
      </c>
    </row>
    <row r="1086" spans="1:10" ht="12.75">
      <c r="A1086" s="52" t="s">
        <v>925</v>
      </c>
      <c r="B1086" s="38" t="s">
        <v>2758</v>
      </c>
      <c r="I1086" s="62" t="s">
        <v>1334</v>
      </c>
      <c r="J1086" s="54">
        <v>3200</v>
      </c>
    </row>
    <row r="1087" spans="1:10" ht="12.75">
      <c r="A1087" s="52" t="s">
        <v>7</v>
      </c>
      <c r="B1087" s="38" t="s">
        <v>2907</v>
      </c>
      <c r="I1087" s="62" t="s">
        <v>2684</v>
      </c>
      <c r="J1087" s="54">
        <v>27000</v>
      </c>
    </row>
    <row r="1088" spans="1:10" ht="12.75">
      <c r="A1088" s="52" t="s">
        <v>1238</v>
      </c>
      <c r="B1088" s="38" t="s">
        <v>3392</v>
      </c>
      <c r="I1088" s="62" t="s">
        <v>2518</v>
      </c>
      <c r="J1088" s="54">
        <v>2000</v>
      </c>
    </row>
    <row r="1089" spans="1:10" ht="12.75">
      <c r="A1089" s="52" t="s">
        <v>1208</v>
      </c>
      <c r="B1089" s="38" t="s">
        <v>3393</v>
      </c>
      <c r="I1089" s="62" t="s">
        <v>180</v>
      </c>
      <c r="J1089" s="54">
        <v>9900</v>
      </c>
    </row>
    <row r="1090" spans="1:10" ht="12.75">
      <c r="A1090" s="52" t="s">
        <v>462</v>
      </c>
      <c r="B1090" s="38" t="s">
        <v>1917</v>
      </c>
      <c r="I1090" s="62" t="s">
        <v>3517</v>
      </c>
      <c r="J1090" s="54">
        <v>7000</v>
      </c>
    </row>
    <row r="1091" spans="1:10" ht="12.75">
      <c r="A1091" s="52" t="s">
        <v>3807</v>
      </c>
      <c r="B1091" s="38" t="s">
        <v>3394</v>
      </c>
      <c r="I1091" s="62" t="s">
        <v>224</v>
      </c>
      <c r="J1091" s="54">
        <v>6000</v>
      </c>
    </row>
    <row r="1092" spans="1:10" ht="12.75">
      <c r="A1092" s="52" t="s">
        <v>1209</v>
      </c>
      <c r="B1092" s="38" t="s">
        <v>1500</v>
      </c>
      <c r="I1092" s="62" t="s">
        <v>2306</v>
      </c>
      <c r="J1092" s="54">
        <v>3000</v>
      </c>
    </row>
    <row r="1093" spans="1:10" ht="12.75">
      <c r="A1093" s="52" t="s">
        <v>589</v>
      </c>
      <c r="B1093" s="38" t="s">
        <v>2819</v>
      </c>
      <c r="I1093" s="62" t="s">
        <v>237</v>
      </c>
      <c r="J1093" s="54">
        <v>4600</v>
      </c>
    </row>
    <row r="1094" spans="1:10" ht="12.75">
      <c r="A1094" s="52" t="s">
        <v>762</v>
      </c>
      <c r="B1094" s="38" t="s">
        <v>2819</v>
      </c>
      <c r="I1094" s="62" t="s">
        <v>660</v>
      </c>
      <c r="J1094" s="54">
        <v>14400</v>
      </c>
    </row>
    <row r="1095" spans="1:10" ht="12.75">
      <c r="A1095" s="56" t="s">
        <v>2242</v>
      </c>
      <c r="B1095" s="38" t="s">
        <v>1801</v>
      </c>
      <c r="C1095" t="s">
        <v>1643</v>
      </c>
      <c r="I1095" s="59" t="s">
        <v>1800</v>
      </c>
      <c r="J1095" s="56">
        <v>3000</v>
      </c>
    </row>
    <row r="1096" spans="1:10" ht="12.75">
      <c r="A1096" s="53" t="s">
        <v>1046</v>
      </c>
      <c r="B1096" s="38" t="s">
        <v>3395</v>
      </c>
      <c r="I1096" s="62" t="s">
        <v>4063</v>
      </c>
      <c r="J1096" s="54">
        <v>2000</v>
      </c>
    </row>
    <row r="1097" spans="1:10" ht="12.75">
      <c r="A1097" s="52" t="s">
        <v>763</v>
      </c>
      <c r="B1097" s="38" t="s">
        <v>3396</v>
      </c>
      <c r="I1097" s="62" t="s">
        <v>4005</v>
      </c>
      <c r="J1097" s="54">
        <v>9000</v>
      </c>
    </row>
    <row r="1098" spans="1:10" ht="12.75">
      <c r="A1098" s="52" t="s">
        <v>926</v>
      </c>
      <c r="B1098" s="38" t="s">
        <v>1464</v>
      </c>
      <c r="I1098" s="62" t="s">
        <v>2368</v>
      </c>
      <c r="J1098" s="54">
        <v>3000</v>
      </c>
    </row>
    <row r="1099" spans="1:10" ht="12.75">
      <c r="A1099" s="53" t="s">
        <v>1240</v>
      </c>
      <c r="B1099" s="38" t="s">
        <v>3397</v>
      </c>
      <c r="I1099" s="62" t="s">
        <v>3953</v>
      </c>
      <c r="J1099" s="54">
        <v>17000</v>
      </c>
    </row>
    <row r="1100" spans="1:10" ht="12.75">
      <c r="A1100" s="52" t="s">
        <v>3671</v>
      </c>
      <c r="B1100" s="38" t="s">
        <v>3398</v>
      </c>
      <c r="I1100" s="62" t="s">
        <v>2282</v>
      </c>
      <c r="J1100" s="54">
        <v>4000</v>
      </c>
    </row>
    <row r="1101" spans="1:10" ht="12.75">
      <c r="A1101" s="52" t="s">
        <v>1047</v>
      </c>
      <c r="B1101" s="38" t="s">
        <v>3399</v>
      </c>
      <c r="I1101" s="62" t="s">
        <v>192</v>
      </c>
      <c r="J1101" s="54">
        <v>5400</v>
      </c>
    </row>
    <row r="1102" spans="1:10" ht="12.75">
      <c r="A1102" s="52" t="s">
        <v>100</v>
      </c>
      <c r="B1102" s="38" t="s">
        <v>2907</v>
      </c>
      <c r="I1102" s="62" t="s">
        <v>273</v>
      </c>
      <c r="J1102" s="54">
        <v>2300</v>
      </c>
    </row>
    <row r="1103" spans="1:10" ht="12.75">
      <c r="A1103" s="52" t="s">
        <v>303</v>
      </c>
      <c r="B1103" s="38" t="s">
        <v>3400</v>
      </c>
      <c r="I1103" s="62" t="s">
        <v>2016</v>
      </c>
      <c r="J1103" s="54">
        <v>5400</v>
      </c>
    </row>
    <row r="1104" spans="1:10" ht="12.75">
      <c r="A1104" s="52" t="s">
        <v>1241</v>
      </c>
      <c r="B1104" s="38" t="s">
        <v>3401</v>
      </c>
      <c r="I1104" s="62" t="s">
        <v>640</v>
      </c>
      <c r="J1104" s="54">
        <v>20000</v>
      </c>
    </row>
    <row r="1105" spans="1:10" ht="12.75">
      <c r="A1105" s="53" t="s">
        <v>3672</v>
      </c>
      <c r="B1105" s="38" t="s">
        <v>1791</v>
      </c>
      <c r="I1105" s="62" t="s">
        <v>2679</v>
      </c>
      <c r="J1105" s="54">
        <v>29000</v>
      </c>
    </row>
    <row r="1106" spans="1:10" ht="12.75">
      <c r="A1106" s="56" t="s">
        <v>1182</v>
      </c>
      <c r="B1106" s="38" t="s">
        <v>1791</v>
      </c>
      <c r="I1106" s="59" t="s">
        <v>1790</v>
      </c>
      <c r="J1106" s="56">
        <v>27000</v>
      </c>
    </row>
    <row r="1107" spans="1:10" ht="12.75">
      <c r="A1107" s="52" t="s">
        <v>764</v>
      </c>
      <c r="B1107" s="38" t="s">
        <v>535</v>
      </c>
      <c r="I1107" s="62" t="s">
        <v>2350</v>
      </c>
      <c r="J1107" s="54">
        <v>5000</v>
      </c>
    </row>
    <row r="1108" spans="1:10" ht="12.75">
      <c r="A1108" s="52" t="s">
        <v>345</v>
      </c>
      <c r="B1108" s="38" t="s">
        <v>3402</v>
      </c>
      <c r="I1108" s="62" t="s">
        <v>3955</v>
      </c>
      <c r="J1108" s="54">
        <v>3300</v>
      </c>
    </row>
    <row r="1109" spans="1:10" ht="12.75">
      <c r="A1109" s="52" t="s">
        <v>927</v>
      </c>
      <c r="B1109" s="38" t="s">
        <v>3403</v>
      </c>
      <c r="I1109" s="62" t="s">
        <v>4046</v>
      </c>
      <c r="J1109" s="54">
        <v>2500</v>
      </c>
    </row>
    <row r="1110" spans="1:10" ht="12.75">
      <c r="A1110" s="52" t="s">
        <v>3673</v>
      </c>
      <c r="B1110" s="38" t="s">
        <v>3404</v>
      </c>
      <c r="I1110" s="62" t="s">
        <v>2272</v>
      </c>
      <c r="J1110" s="54">
        <v>2900</v>
      </c>
    </row>
    <row r="1111" spans="1:10" ht="12.75">
      <c r="A1111" s="53" t="s">
        <v>2150</v>
      </c>
      <c r="B1111" s="38" t="s">
        <v>3405</v>
      </c>
      <c r="I1111" s="62" t="s">
        <v>450</v>
      </c>
      <c r="J1111" s="54">
        <v>2700</v>
      </c>
    </row>
    <row r="1112" spans="1:10" ht="12.75">
      <c r="A1112" s="52" t="s">
        <v>3674</v>
      </c>
      <c r="B1112" s="38" t="s">
        <v>1878</v>
      </c>
      <c r="I1112" s="62" t="s">
        <v>667</v>
      </c>
      <c r="J1112" s="54">
        <v>6700</v>
      </c>
    </row>
    <row r="1113" spans="1:10" ht="12.75">
      <c r="A1113" s="52" t="s">
        <v>1025</v>
      </c>
      <c r="B1113" s="38" t="s">
        <v>3406</v>
      </c>
      <c r="I1113" s="62" t="s">
        <v>3772</v>
      </c>
      <c r="J1113" s="54">
        <v>2700</v>
      </c>
    </row>
    <row r="1114" spans="1:10" ht="12.75">
      <c r="A1114" s="52" t="s">
        <v>1076</v>
      </c>
      <c r="B1114" s="38" t="s">
        <v>3407</v>
      </c>
      <c r="I1114" s="62" t="s">
        <v>2537</v>
      </c>
      <c r="J1114" s="54">
        <v>2500</v>
      </c>
    </row>
    <row r="1115" spans="1:10" ht="12.75">
      <c r="A1115" s="52" t="s">
        <v>1210</v>
      </c>
      <c r="B1115" s="38" t="s">
        <v>3408</v>
      </c>
      <c r="I1115" s="62" t="s">
        <v>367</v>
      </c>
      <c r="J1115" s="54">
        <v>3200</v>
      </c>
    </row>
    <row r="1116" spans="1:10" ht="12.75">
      <c r="A1116" s="52" t="s">
        <v>928</v>
      </c>
      <c r="B1116" s="38" t="s">
        <v>1464</v>
      </c>
      <c r="I1116" s="62" t="s">
        <v>3520</v>
      </c>
      <c r="J1116" s="54">
        <v>8300</v>
      </c>
    </row>
    <row r="1117" spans="1:10" ht="12.75">
      <c r="A1117" s="52" t="s">
        <v>862</v>
      </c>
      <c r="B1117" s="38" t="s">
        <v>3409</v>
      </c>
      <c r="I1117" s="62" t="s">
        <v>2307</v>
      </c>
      <c r="J1117" s="54">
        <v>6500</v>
      </c>
    </row>
    <row r="1118" spans="1:10" ht="12.75">
      <c r="A1118" s="52" t="s">
        <v>889</v>
      </c>
      <c r="B1118" s="38" t="s">
        <v>3410</v>
      </c>
      <c r="I1118" s="62" t="s">
        <v>2385</v>
      </c>
      <c r="J1118" s="54">
        <v>4500</v>
      </c>
    </row>
    <row r="1119" spans="1:10" ht="12.75">
      <c r="A1119" s="52" t="s">
        <v>975</v>
      </c>
      <c r="B1119" s="38" t="s">
        <v>3411</v>
      </c>
      <c r="I1119" s="62" t="s">
        <v>2522</v>
      </c>
      <c r="J1119" s="54">
        <v>2000</v>
      </c>
    </row>
    <row r="1120" spans="1:10" ht="12.75">
      <c r="A1120" s="56" t="s">
        <v>2193</v>
      </c>
      <c r="B1120" s="38" t="s">
        <v>1603</v>
      </c>
      <c r="C1120" t="s">
        <v>1642</v>
      </c>
      <c r="D1120" t="s">
        <v>1643</v>
      </c>
      <c r="I1120" s="59"/>
      <c r="J1120" s="56"/>
    </row>
    <row r="1121" spans="1:10" ht="12.75">
      <c r="A1121" s="52" t="s">
        <v>1221</v>
      </c>
      <c r="B1121" s="38" t="s">
        <v>3412</v>
      </c>
      <c r="I1121" s="62" t="s">
        <v>2276</v>
      </c>
      <c r="J1121" s="54">
        <v>2300</v>
      </c>
    </row>
    <row r="1122" spans="1:10" ht="12.75">
      <c r="A1122" s="52" t="s">
        <v>957</v>
      </c>
      <c r="B1122" s="38" t="s">
        <v>3413</v>
      </c>
      <c r="I1122" s="62" t="s">
        <v>3468</v>
      </c>
      <c r="J1122" s="54">
        <v>6000</v>
      </c>
    </row>
    <row r="1123" spans="1:10" ht="12.75">
      <c r="A1123" s="52" t="s">
        <v>890</v>
      </c>
      <c r="B1123" s="38" t="s">
        <v>3414</v>
      </c>
      <c r="I1123" s="62" t="s">
        <v>2380</v>
      </c>
      <c r="J1123" s="54">
        <v>3500</v>
      </c>
    </row>
    <row r="1124" spans="1:10" ht="12.75">
      <c r="A1124" s="52" t="s">
        <v>1048</v>
      </c>
      <c r="B1124" s="38" t="s">
        <v>3415</v>
      </c>
      <c r="I1124" s="62" t="s">
        <v>1998</v>
      </c>
      <c r="J1124" s="54">
        <v>5500</v>
      </c>
    </row>
    <row r="1125" spans="1:10" ht="12.75">
      <c r="A1125" s="52" t="s">
        <v>863</v>
      </c>
      <c r="B1125" s="38" t="s">
        <v>3416</v>
      </c>
      <c r="I1125" s="62" t="s">
        <v>634</v>
      </c>
      <c r="J1125" s="54">
        <v>20000</v>
      </c>
    </row>
    <row r="1126" spans="1:10" ht="12.75">
      <c r="A1126" s="52" t="s">
        <v>3630</v>
      </c>
      <c r="B1126" s="38" t="s">
        <v>3417</v>
      </c>
      <c r="I1126" s="62" t="s">
        <v>2633</v>
      </c>
      <c r="J1126" s="54">
        <v>45000</v>
      </c>
    </row>
    <row r="1127" spans="1:10" ht="12.75">
      <c r="A1127" s="52" t="s">
        <v>1271</v>
      </c>
      <c r="B1127" s="38" t="s">
        <v>3418</v>
      </c>
      <c r="I1127" s="62" t="s">
        <v>3937</v>
      </c>
      <c r="J1127" s="54">
        <v>2200</v>
      </c>
    </row>
    <row r="1128" spans="1:10" ht="12.75">
      <c r="A1128" s="53" t="s">
        <v>3631</v>
      </c>
      <c r="B1128" s="38" t="s">
        <v>3417</v>
      </c>
      <c r="I1128" s="62" t="s">
        <v>2378</v>
      </c>
      <c r="J1128" s="54">
        <v>2000</v>
      </c>
    </row>
    <row r="1129" spans="1:10" ht="12.75">
      <c r="A1129" s="52" t="s">
        <v>150</v>
      </c>
      <c r="B1129" s="38" t="s">
        <v>3856</v>
      </c>
      <c r="I1129" s="62" t="s">
        <v>681</v>
      </c>
      <c r="J1129" s="54">
        <v>15000</v>
      </c>
    </row>
    <row r="1130" spans="1:10" ht="12.75">
      <c r="A1130" s="52" t="s">
        <v>463</v>
      </c>
      <c r="B1130" s="38" t="s">
        <v>3419</v>
      </c>
      <c r="I1130" s="62" t="s">
        <v>2366</v>
      </c>
      <c r="J1130" s="54">
        <v>2500</v>
      </c>
    </row>
    <row r="1131" spans="1:10" ht="12.75">
      <c r="A1131" s="52" t="s">
        <v>1049</v>
      </c>
      <c r="B1131" s="38" t="s">
        <v>3420</v>
      </c>
      <c r="I1131" s="62" t="s">
        <v>2010</v>
      </c>
      <c r="J1131" s="54">
        <v>11700</v>
      </c>
    </row>
    <row r="1132" spans="1:10" ht="12.75">
      <c r="A1132" s="52" t="s">
        <v>69</v>
      </c>
      <c r="B1132" s="38" t="s">
        <v>3421</v>
      </c>
      <c r="I1132" s="62" t="s">
        <v>4041</v>
      </c>
      <c r="J1132" s="54">
        <v>2500</v>
      </c>
    </row>
    <row r="1133" spans="1:10" ht="12.75">
      <c r="A1133" s="52" t="s">
        <v>464</v>
      </c>
      <c r="B1133" s="38" t="s">
        <v>3422</v>
      </c>
      <c r="I1133" s="62" t="s">
        <v>1999</v>
      </c>
      <c r="J1133" s="54">
        <v>6000</v>
      </c>
    </row>
    <row r="1134" spans="1:10" ht="12.75">
      <c r="A1134" s="52" t="s">
        <v>101</v>
      </c>
      <c r="B1134" s="38" t="s">
        <v>3423</v>
      </c>
      <c r="I1134" s="62" t="s">
        <v>2417</v>
      </c>
      <c r="J1134" s="54">
        <v>2000</v>
      </c>
    </row>
    <row r="1135" spans="1:10" ht="12.75">
      <c r="A1135" s="52" t="s">
        <v>864</v>
      </c>
      <c r="B1135" s="38" t="s">
        <v>3355</v>
      </c>
      <c r="I1135" s="62" t="s">
        <v>3500</v>
      </c>
      <c r="J1135" s="54">
        <v>7000</v>
      </c>
    </row>
    <row r="1136" spans="1:10" ht="12.75">
      <c r="A1136" s="53" t="s">
        <v>2151</v>
      </c>
      <c r="B1136" s="38" t="s">
        <v>3424</v>
      </c>
      <c r="I1136" s="62" t="s">
        <v>3480</v>
      </c>
      <c r="J1136" s="54">
        <v>6000</v>
      </c>
    </row>
    <row r="1137" spans="1:10" ht="12.75">
      <c r="A1137" s="52" t="s">
        <v>465</v>
      </c>
      <c r="B1137" s="38" t="s">
        <v>3425</v>
      </c>
      <c r="I1137" s="62" t="s">
        <v>4062</v>
      </c>
      <c r="J1137" s="54">
        <v>2000</v>
      </c>
    </row>
    <row r="1138" spans="1:10" ht="12.75">
      <c r="A1138" s="52" t="s">
        <v>929</v>
      </c>
      <c r="B1138" s="38" t="s">
        <v>3426</v>
      </c>
      <c r="I1138" s="62" t="s">
        <v>392</v>
      </c>
      <c r="J1138" s="54">
        <v>3800</v>
      </c>
    </row>
    <row r="1139" spans="1:10" ht="12.75">
      <c r="A1139" s="52" t="s">
        <v>577</v>
      </c>
      <c r="B1139" s="38" t="s">
        <v>3427</v>
      </c>
      <c r="I1139" s="62" t="s">
        <v>3482</v>
      </c>
      <c r="J1139" s="54">
        <v>13000</v>
      </c>
    </row>
    <row r="1140" spans="1:10" ht="12.75">
      <c r="A1140" s="52" t="s">
        <v>3632</v>
      </c>
      <c r="B1140" s="38" t="s">
        <v>3428</v>
      </c>
      <c r="I1140" s="62" t="s">
        <v>3982</v>
      </c>
      <c r="J1140" s="54">
        <v>2000</v>
      </c>
    </row>
    <row r="1141" spans="1:10" ht="12.75">
      <c r="A1141" s="52" t="s">
        <v>3633</v>
      </c>
      <c r="B1141" s="38" t="s">
        <v>3429</v>
      </c>
      <c r="I1141" s="62" t="s">
        <v>207</v>
      </c>
      <c r="J1141" s="54">
        <v>3600</v>
      </c>
    </row>
    <row r="1142" spans="1:10" ht="12.75">
      <c r="A1142" s="52" t="s">
        <v>3808</v>
      </c>
      <c r="B1142" s="38" t="s">
        <v>3001</v>
      </c>
      <c r="I1142" s="62" t="s">
        <v>451</v>
      </c>
      <c r="J1142" s="54">
        <v>2500</v>
      </c>
    </row>
    <row r="1143" spans="1:10" ht="12.75">
      <c r="A1143" s="52" t="s">
        <v>765</v>
      </c>
      <c r="B1143" s="38" t="s">
        <v>535</v>
      </c>
      <c r="I1143" s="62" t="s">
        <v>2281</v>
      </c>
      <c r="J1143" s="54">
        <v>3000</v>
      </c>
    </row>
    <row r="1144" spans="1:10" ht="12.75">
      <c r="A1144" s="52" t="s">
        <v>590</v>
      </c>
      <c r="B1144" s="38" t="s">
        <v>3430</v>
      </c>
      <c r="I1144" s="62" t="s">
        <v>1351</v>
      </c>
      <c r="J1144" s="54">
        <v>3000</v>
      </c>
    </row>
    <row r="1145" spans="1:10" ht="12.75">
      <c r="A1145" s="52" t="s">
        <v>346</v>
      </c>
      <c r="B1145" s="38" t="s">
        <v>3431</v>
      </c>
      <c r="I1145" s="62" t="s">
        <v>3536</v>
      </c>
      <c r="J1145" s="54">
        <v>10400</v>
      </c>
    </row>
    <row r="1146" spans="1:10" ht="12.75">
      <c r="A1146" s="53" t="s">
        <v>3694</v>
      </c>
      <c r="B1146" s="38" t="s">
        <v>1503</v>
      </c>
      <c r="I1146" s="62" t="s">
        <v>2697</v>
      </c>
      <c r="J1146" s="54">
        <v>25000</v>
      </c>
    </row>
    <row r="1147" spans="1:10" ht="12.75">
      <c r="A1147" s="52" t="s">
        <v>958</v>
      </c>
      <c r="B1147" s="38" t="s">
        <v>3432</v>
      </c>
      <c r="I1147" s="62" t="s">
        <v>3942</v>
      </c>
      <c r="J1147" s="54">
        <v>2000</v>
      </c>
    </row>
    <row r="1148" spans="1:10" ht="12.75">
      <c r="A1148" s="52" t="s">
        <v>3634</v>
      </c>
      <c r="B1148" s="38" t="s">
        <v>3433</v>
      </c>
      <c r="I1148" s="62" t="s">
        <v>2528</v>
      </c>
      <c r="J1148" s="54">
        <v>2000</v>
      </c>
    </row>
    <row r="1149" spans="1:10" ht="12.75">
      <c r="A1149" s="52" t="s">
        <v>1051</v>
      </c>
      <c r="B1149" s="38" t="s">
        <v>3434</v>
      </c>
      <c r="I1149" s="62" t="s">
        <v>3494</v>
      </c>
      <c r="J1149" s="54">
        <v>10000</v>
      </c>
    </row>
    <row r="1150" spans="1:10" ht="12.75">
      <c r="A1150" s="52" t="s">
        <v>1211</v>
      </c>
      <c r="B1150" s="38" t="s">
        <v>3435</v>
      </c>
      <c r="I1150" s="62" t="s">
        <v>3511</v>
      </c>
      <c r="J1150" s="54">
        <v>9200</v>
      </c>
    </row>
    <row r="1151" spans="1:10" ht="12.75">
      <c r="A1151" s="52" t="s">
        <v>3809</v>
      </c>
      <c r="B1151" s="38" t="s">
        <v>3436</v>
      </c>
      <c r="I1151" s="62" t="s">
        <v>398</v>
      </c>
      <c r="J1151" s="54">
        <v>3600</v>
      </c>
    </row>
    <row r="1152" spans="1:10" ht="12.75">
      <c r="A1152" s="52" t="s">
        <v>102</v>
      </c>
      <c r="B1152" s="38" t="s">
        <v>3437</v>
      </c>
      <c r="I1152" s="62" t="s">
        <v>1969</v>
      </c>
      <c r="J1152" s="54">
        <v>8200</v>
      </c>
    </row>
    <row r="1153" spans="1:10" ht="12.75">
      <c r="A1153" s="52" t="s">
        <v>1222</v>
      </c>
      <c r="B1153" s="38" t="s">
        <v>3438</v>
      </c>
      <c r="I1153" s="62" t="s">
        <v>668</v>
      </c>
      <c r="J1153" s="54">
        <v>18000</v>
      </c>
    </row>
    <row r="1154" spans="1:10" ht="12.75">
      <c r="A1154" s="52" t="s">
        <v>1212</v>
      </c>
      <c r="B1154" s="38" t="s">
        <v>3439</v>
      </c>
      <c r="I1154" s="62" t="s">
        <v>3471</v>
      </c>
      <c r="J1154" s="54">
        <v>16200</v>
      </c>
    </row>
    <row r="1155" spans="1:10" ht="12.75">
      <c r="A1155" s="52" t="s">
        <v>466</v>
      </c>
      <c r="B1155" s="38" t="s">
        <v>3440</v>
      </c>
      <c r="I1155" s="62" t="s">
        <v>4024</v>
      </c>
      <c r="J1155" s="54">
        <v>3600</v>
      </c>
    </row>
    <row r="1156" spans="1:10" ht="12.75">
      <c r="A1156" s="52" t="s">
        <v>103</v>
      </c>
      <c r="B1156" s="38" t="s">
        <v>3441</v>
      </c>
      <c r="I1156" s="62" t="s">
        <v>1997</v>
      </c>
      <c r="J1156" s="54">
        <v>6800</v>
      </c>
    </row>
    <row r="1157" spans="1:10" ht="12.75">
      <c r="A1157" s="53" t="s">
        <v>3695</v>
      </c>
      <c r="B1157" s="38" t="s">
        <v>3442</v>
      </c>
      <c r="I1157" s="62" t="s">
        <v>2636</v>
      </c>
      <c r="J1157" s="54">
        <v>42000</v>
      </c>
    </row>
    <row r="1158" spans="1:10" ht="12.75">
      <c r="A1158" s="53" t="s">
        <v>3785</v>
      </c>
      <c r="B1158" s="38" t="s">
        <v>3443</v>
      </c>
      <c r="I1158" s="62" t="s">
        <v>3994</v>
      </c>
      <c r="J1158" s="54">
        <v>2500</v>
      </c>
    </row>
    <row r="1159" spans="1:10" ht="12.75">
      <c r="A1159" s="52" t="s">
        <v>334</v>
      </c>
      <c r="B1159" s="38" t="s">
        <v>3444</v>
      </c>
      <c r="I1159" s="62" t="s">
        <v>2007</v>
      </c>
      <c r="J1159" s="54">
        <v>3800</v>
      </c>
    </row>
    <row r="1160" spans="1:10" ht="12.75">
      <c r="A1160" s="53" t="s">
        <v>515</v>
      </c>
      <c r="B1160" s="38" t="s">
        <v>2249</v>
      </c>
      <c r="I1160" s="62" t="s">
        <v>2355</v>
      </c>
      <c r="J1160" s="54">
        <v>2500</v>
      </c>
    </row>
    <row r="1161" spans="1:10" ht="12.75">
      <c r="A1161" s="53" t="s">
        <v>945</v>
      </c>
      <c r="B1161" s="38" t="s">
        <v>2250</v>
      </c>
      <c r="I1161" s="62" t="s">
        <v>2373</v>
      </c>
      <c r="J1161" s="54">
        <v>2700</v>
      </c>
    </row>
    <row r="1162" spans="1:10" ht="12.75">
      <c r="A1162" s="53" t="s">
        <v>1239</v>
      </c>
      <c r="B1162" s="38" t="s">
        <v>2251</v>
      </c>
      <c r="I1162" s="62" t="s">
        <v>3934</v>
      </c>
      <c r="J1162" s="54">
        <v>2500</v>
      </c>
    </row>
    <row r="1163" spans="1:10" ht="12.75">
      <c r="A1163" s="53" t="s">
        <v>1077</v>
      </c>
      <c r="B1163" s="38" t="s">
        <v>1464</v>
      </c>
      <c r="I1163" s="62" t="s">
        <v>680</v>
      </c>
      <c r="J1163" s="54">
        <v>18000</v>
      </c>
    </row>
    <row r="1164" spans="1:10" ht="12.75">
      <c r="A1164" s="56" t="s">
        <v>1183</v>
      </c>
      <c r="B1164" s="38" t="s">
        <v>1604</v>
      </c>
      <c r="I1164" s="59" t="s">
        <v>1802</v>
      </c>
      <c r="J1164" s="56">
        <v>50000</v>
      </c>
    </row>
    <row r="1165" spans="1:10" ht="12.75">
      <c r="A1165" s="56" t="s">
        <v>2243</v>
      </c>
      <c r="B1165" s="38" t="s">
        <v>1437</v>
      </c>
      <c r="C1165" t="s">
        <v>1642</v>
      </c>
      <c r="D1165" t="s">
        <v>1643</v>
      </c>
      <c r="E1165" t="s">
        <v>1655</v>
      </c>
      <c r="I1165" s="59" t="s">
        <v>1803</v>
      </c>
      <c r="J1165" s="56">
        <v>65000</v>
      </c>
    </row>
    <row r="1166" spans="1:10" ht="12.75">
      <c r="A1166" s="53" t="s">
        <v>1243</v>
      </c>
      <c r="B1166" s="38" t="s">
        <v>2252</v>
      </c>
      <c r="I1166" s="62" t="s">
        <v>4058</v>
      </c>
      <c r="J1166" s="54">
        <v>2000</v>
      </c>
    </row>
    <row r="1167" spans="1:10" ht="12.75">
      <c r="A1167" s="52" t="s">
        <v>28</v>
      </c>
      <c r="B1167" s="38" t="s">
        <v>2252</v>
      </c>
      <c r="I1167" s="62" t="s">
        <v>4031</v>
      </c>
      <c r="J1167" s="54">
        <v>3000</v>
      </c>
    </row>
    <row r="1168" spans="1:10" ht="12.75">
      <c r="A1168" s="52" t="s">
        <v>149</v>
      </c>
      <c r="B1168" s="38" t="s">
        <v>2253</v>
      </c>
      <c r="I1168" s="62" t="s">
        <v>227</v>
      </c>
      <c r="J1168" s="54">
        <v>18000</v>
      </c>
    </row>
    <row r="1169" spans="1:10" ht="12.75">
      <c r="A1169" s="56" t="s">
        <v>2194</v>
      </c>
      <c r="B1169" s="38" t="s">
        <v>1581</v>
      </c>
      <c r="C1169" t="s">
        <v>2592</v>
      </c>
      <c r="D1169" t="s">
        <v>2593</v>
      </c>
      <c r="E1169" t="s">
        <v>1643</v>
      </c>
      <c r="I1169" s="59"/>
      <c r="J1169" s="56"/>
    </row>
    <row r="1170" spans="1:10" ht="12.75">
      <c r="A1170" s="56" t="s">
        <v>3879</v>
      </c>
      <c r="I1170" s="59"/>
      <c r="J1170" s="56"/>
    </row>
    <row r="1171" spans="1:10" ht="12.75">
      <c r="A1171" s="56" t="s">
        <v>2557</v>
      </c>
      <c r="B1171" s="38" t="s">
        <v>1703</v>
      </c>
      <c r="C1171" t="s">
        <v>1642</v>
      </c>
      <c r="D1171" t="s">
        <v>1643</v>
      </c>
      <c r="I1171" s="59"/>
      <c r="J1171" s="56"/>
    </row>
    <row r="1172" spans="1:10" ht="12.75">
      <c r="A1172" s="52" t="s">
        <v>3810</v>
      </c>
      <c r="B1172" s="38" t="s">
        <v>1350</v>
      </c>
      <c r="I1172" s="62" t="s">
        <v>2340</v>
      </c>
      <c r="J1172" s="54">
        <v>4500</v>
      </c>
    </row>
    <row r="1173" spans="1:10" ht="12.75">
      <c r="A1173" s="52" t="s">
        <v>931</v>
      </c>
      <c r="B1173" s="38" t="s">
        <v>1601</v>
      </c>
      <c r="I1173" s="62" t="s">
        <v>4075</v>
      </c>
      <c r="J1173" s="54">
        <v>6500</v>
      </c>
    </row>
    <row r="1174" spans="1:10" ht="12.75">
      <c r="A1174" s="52" t="s">
        <v>2152</v>
      </c>
      <c r="B1174" s="38" t="s">
        <v>2254</v>
      </c>
      <c r="I1174" s="62" t="s">
        <v>1971</v>
      </c>
      <c r="J1174" s="54">
        <v>10000</v>
      </c>
    </row>
    <row r="1175" spans="1:10" ht="12.75">
      <c r="A1175" s="52" t="s">
        <v>766</v>
      </c>
      <c r="B1175" s="38" t="s">
        <v>535</v>
      </c>
      <c r="I1175" s="62" t="s">
        <v>2283</v>
      </c>
      <c r="J1175" s="54">
        <v>5000</v>
      </c>
    </row>
    <row r="1176" spans="1:10" ht="12.75">
      <c r="A1176" s="52" t="s">
        <v>1060</v>
      </c>
      <c r="B1176" s="38" t="s">
        <v>0</v>
      </c>
      <c r="I1176" s="62" t="s">
        <v>183</v>
      </c>
      <c r="J1176" s="54">
        <v>7000</v>
      </c>
    </row>
    <row r="1177" spans="1:10" ht="12.75">
      <c r="A1177" s="52" t="s">
        <v>3675</v>
      </c>
      <c r="B1177" s="38" t="s">
        <v>1</v>
      </c>
      <c r="I1177" s="62" t="s">
        <v>2688</v>
      </c>
      <c r="J1177" s="54">
        <v>27000</v>
      </c>
    </row>
    <row r="1178" spans="1:10" ht="12.75">
      <c r="A1178" s="56" t="s">
        <v>2244</v>
      </c>
      <c r="B1178" s="38" t="s">
        <v>1805</v>
      </c>
      <c r="C1178" t="s">
        <v>1643</v>
      </c>
      <c r="I1178" s="59" t="s">
        <v>1804</v>
      </c>
      <c r="J1178" s="56">
        <v>2500</v>
      </c>
    </row>
    <row r="1179" spans="1:10" ht="12.75">
      <c r="A1179" s="56" t="s">
        <v>2245</v>
      </c>
      <c r="B1179" s="38" t="s">
        <v>1582</v>
      </c>
      <c r="C1179" t="s">
        <v>1642</v>
      </c>
      <c r="D1179" t="s">
        <v>1643</v>
      </c>
      <c r="E1179" t="s">
        <v>3918</v>
      </c>
      <c r="I1179" s="59" t="s">
        <v>1806</v>
      </c>
      <c r="J1179" s="56">
        <v>65000</v>
      </c>
    </row>
    <row r="1180" spans="1:10" ht="12.75">
      <c r="A1180" s="52" t="s">
        <v>932</v>
      </c>
      <c r="B1180" s="38" t="s">
        <v>735</v>
      </c>
      <c r="I1180" s="62" t="s">
        <v>2338</v>
      </c>
      <c r="J1180" s="54">
        <v>4000</v>
      </c>
    </row>
    <row r="1181" spans="1:10" ht="12.75">
      <c r="A1181" s="56" t="s">
        <v>2246</v>
      </c>
      <c r="B1181" s="38" t="s">
        <v>1583</v>
      </c>
      <c r="C1181" t="s">
        <v>1642</v>
      </c>
      <c r="D1181" t="s">
        <v>3921</v>
      </c>
      <c r="E1181" t="s">
        <v>3920</v>
      </c>
      <c r="I1181" s="59" t="s">
        <v>1819</v>
      </c>
      <c r="J1181" s="56">
        <v>54000</v>
      </c>
    </row>
    <row r="1182" spans="1:10" ht="12.75">
      <c r="A1182" s="52" t="s">
        <v>335</v>
      </c>
      <c r="B1182" s="38" t="s">
        <v>715</v>
      </c>
      <c r="I1182" s="62" t="s">
        <v>394</v>
      </c>
      <c r="J1182" s="54">
        <v>3000</v>
      </c>
    </row>
    <row r="1183" spans="1:10" ht="12.75">
      <c r="A1183" s="56" t="s">
        <v>2558</v>
      </c>
      <c r="B1183" s="38" t="s">
        <v>1704</v>
      </c>
      <c r="C1183" t="s">
        <v>1642</v>
      </c>
      <c r="D1183" t="s">
        <v>1643</v>
      </c>
      <c r="I1183" s="59"/>
      <c r="J1183" s="56"/>
    </row>
    <row r="1184" spans="1:10" ht="12.75">
      <c r="A1184" s="56" t="s">
        <v>1114</v>
      </c>
      <c r="B1184" s="38" t="s">
        <v>1584</v>
      </c>
      <c r="C1184" t="s">
        <v>1642</v>
      </c>
      <c r="D1184" t="s">
        <v>1643</v>
      </c>
      <c r="E1184" t="s">
        <v>3922</v>
      </c>
      <c r="I1184" s="59"/>
      <c r="J1184" s="56"/>
    </row>
    <row r="1185" spans="1:10" ht="12.75">
      <c r="A1185" s="56" t="s">
        <v>2195</v>
      </c>
      <c r="B1185" s="38" t="s">
        <v>3900</v>
      </c>
      <c r="C1185" t="s">
        <v>1642</v>
      </c>
      <c r="D1185" t="s">
        <v>1643</v>
      </c>
      <c r="E1185" t="s">
        <v>2577</v>
      </c>
      <c r="I1185" s="59"/>
      <c r="J1185" s="56"/>
    </row>
    <row r="1186" spans="1:10" ht="12.75">
      <c r="A1186" s="52" t="s">
        <v>559</v>
      </c>
      <c r="B1186" s="38" t="s">
        <v>716</v>
      </c>
      <c r="I1186" s="62" t="s">
        <v>4069</v>
      </c>
      <c r="J1186" s="54">
        <v>10000</v>
      </c>
    </row>
    <row r="1187" spans="1:10" ht="12.75">
      <c r="A1187" s="52" t="s">
        <v>304</v>
      </c>
      <c r="B1187" s="38" t="s">
        <v>2783</v>
      </c>
      <c r="I1187" s="62" t="s">
        <v>399</v>
      </c>
      <c r="J1187" s="54">
        <v>8300</v>
      </c>
    </row>
    <row r="1188" spans="1:10" ht="12.75">
      <c r="A1188" s="52" t="s">
        <v>336</v>
      </c>
      <c r="B1188" s="38" t="s">
        <v>717</v>
      </c>
      <c r="I1188" s="62" t="s">
        <v>2000</v>
      </c>
      <c r="J1188" s="54">
        <v>5500</v>
      </c>
    </row>
    <row r="1189" spans="1:10" ht="12.75">
      <c r="A1189" s="52" t="s">
        <v>558</v>
      </c>
      <c r="B1189" s="38" t="s">
        <v>2911</v>
      </c>
      <c r="I1189" s="62" t="s">
        <v>4079</v>
      </c>
      <c r="J1189" s="54">
        <v>5000</v>
      </c>
    </row>
    <row r="1190" spans="1:10" ht="12.75">
      <c r="A1190" s="52" t="s">
        <v>517</v>
      </c>
      <c r="B1190" s="38" t="s">
        <v>718</v>
      </c>
      <c r="I1190" s="62" t="s">
        <v>611</v>
      </c>
      <c r="J1190" s="54">
        <v>23000</v>
      </c>
    </row>
    <row r="1191" spans="1:10" ht="12.75">
      <c r="A1191" s="53" t="s">
        <v>174</v>
      </c>
      <c r="B1191" s="38" t="s">
        <v>3257</v>
      </c>
      <c r="I1191" s="62" t="s">
        <v>4048</v>
      </c>
      <c r="J1191" s="54">
        <v>2300</v>
      </c>
    </row>
    <row r="1192" spans="1:10" ht="12.75">
      <c r="A1192" s="52" t="s">
        <v>173</v>
      </c>
      <c r="B1192" s="38" t="s">
        <v>3257</v>
      </c>
      <c r="I1192" s="62" t="s">
        <v>4014</v>
      </c>
      <c r="J1192" s="54">
        <v>6000</v>
      </c>
    </row>
    <row r="1193" spans="1:10" ht="12.75">
      <c r="A1193" s="52" t="s">
        <v>1272</v>
      </c>
      <c r="B1193" s="38" t="s">
        <v>719</v>
      </c>
      <c r="I1193" s="62" t="s">
        <v>349</v>
      </c>
      <c r="J1193" s="54">
        <v>2000</v>
      </c>
    </row>
    <row r="1194" spans="1:10" ht="12.75">
      <c r="A1194" s="52" t="s">
        <v>305</v>
      </c>
      <c r="B1194" s="38" t="s">
        <v>3446</v>
      </c>
      <c r="I1194" s="62" t="s">
        <v>2374</v>
      </c>
      <c r="J1194" s="54">
        <v>2300</v>
      </c>
    </row>
    <row r="1195" spans="1:10" ht="12.75">
      <c r="A1195" s="52" t="s">
        <v>467</v>
      </c>
      <c r="B1195" s="38" t="s">
        <v>1917</v>
      </c>
      <c r="I1195" s="62" t="s">
        <v>351</v>
      </c>
      <c r="J1195" s="54">
        <v>2000</v>
      </c>
    </row>
    <row r="1196" spans="1:10" ht="12.75">
      <c r="A1196" s="52" t="s">
        <v>1305</v>
      </c>
      <c r="B1196" s="38" t="s">
        <v>1526</v>
      </c>
      <c r="I1196" s="62" t="s">
        <v>2692</v>
      </c>
      <c r="J1196" s="54">
        <v>26000</v>
      </c>
    </row>
    <row r="1197" spans="1:10" ht="12.75">
      <c r="A1197" s="52" t="s">
        <v>767</v>
      </c>
      <c r="B1197" s="38" t="s">
        <v>3447</v>
      </c>
      <c r="I1197" s="62" t="s">
        <v>393</v>
      </c>
      <c r="J1197" s="54">
        <v>2500</v>
      </c>
    </row>
    <row r="1198" spans="1:10" ht="12.75">
      <c r="A1198" s="52" t="s">
        <v>105</v>
      </c>
      <c r="B1198" s="38" t="s">
        <v>2907</v>
      </c>
      <c r="I1198" s="62" t="s">
        <v>2264</v>
      </c>
      <c r="J1198" s="54">
        <v>5800</v>
      </c>
    </row>
    <row r="1199" spans="1:10" ht="12.75">
      <c r="A1199" s="53" t="s">
        <v>768</v>
      </c>
      <c r="B1199" s="38" t="s">
        <v>3448</v>
      </c>
      <c r="I1199" s="62" t="s">
        <v>2442</v>
      </c>
      <c r="J1199" s="54">
        <v>3000</v>
      </c>
    </row>
    <row r="1200" spans="1:10" ht="12.75">
      <c r="A1200" s="52" t="s">
        <v>468</v>
      </c>
      <c r="B1200" s="38" t="s">
        <v>1452</v>
      </c>
      <c r="I1200" s="62" t="s">
        <v>1993</v>
      </c>
      <c r="J1200" s="54">
        <v>3300</v>
      </c>
    </row>
    <row r="1201" spans="1:10" ht="12.75">
      <c r="A1201" s="53" t="s">
        <v>1254</v>
      </c>
      <c r="B1201" s="38" t="s">
        <v>3449</v>
      </c>
      <c r="I1201" s="62" t="s">
        <v>3975</v>
      </c>
      <c r="J1201" s="54">
        <v>3000</v>
      </c>
    </row>
    <row r="1202" spans="1:10" ht="12.75">
      <c r="A1202" s="52" t="s">
        <v>769</v>
      </c>
      <c r="B1202" s="38" t="s">
        <v>1448</v>
      </c>
      <c r="I1202" s="62" t="s">
        <v>421</v>
      </c>
      <c r="J1202" s="54">
        <v>3000</v>
      </c>
    </row>
    <row r="1203" spans="1:10" ht="12.75">
      <c r="A1203" s="56" t="s">
        <v>3880</v>
      </c>
      <c r="I1203" s="59"/>
      <c r="J1203" s="56"/>
    </row>
    <row r="1204" spans="1:10" ht="12.75">
      <c r="A1204" s="56" t="s">
        <v>2196</v>
      </c>
      <c r="C1204" t="s">
        <v>2571</v>
      </c>
      <c r="I1204" s="59"/>
      <c r="J1204" s="56"/>
    </row>
    <row r="1205" spans="1:10" ht="12.75">
      <c r="A1205" s="56" t="s">
        <v>2559</v>
      </c>
      <c r="B1205" s="38" t="s">
        <v>1705</v>
      </c>
      <c r="C1205" t="s">
        <v>1642</v>
      </c>
      <c r="D1205" t="s">
        <v>1643</v>
      </c>
      <c r="I1205" s="59"/>
      <c r="J1205" s="56"/>
    </row>
    <row r="1206" spans="1:10" ht="12.75">
      <c r="A1206" s="56" t="s">
        <v>2197</v>
      </c>
      <c r="B1206" s="38" t="s">
        <v>1586</v>
      </c>
      <c r="C1206" t="s">
        <v>1643</v>
      </c>
      <c r="I1206" s="59"/>
      <c r="J1206" s="56"/>
    </row>
    <row r="1207" spans="1:10" ht="12.75">
      <c r="A1207" s="52" t="s">
        <v>988</v>
      </c>
      <c r="B1207" s="38" t="s">
        <v>3450</v>
      </c>
      <c r="I1207" s="62" t="s">
        <v>366</v>
      </c>
      <c r="J1207" s="54">
        <v>2500</v>
      </c>
    </row>
    <row r="1208" spans="1:10" ht="12.75">
      <c r="A1208" s="52" t="s">
        <v>2154</v>
      </c>
      <c r="B1208" s="38" t="s">
        <v>3451</v>
      </c>
      <c r="I1208" s="62" t="s">
        <v>2428</v>
      </c>
      <c r="J1208" s="54">
        <v>3100</v>
      </c>
    </row>
    <row r="1209" spans="1:10" ht="12.75">
      <c r="A1209" s="52" t="s">
        <v>3696</v>
      </c>
      <c r="B1209" s="38" t="s">
        <v>3452</v>
      </c>
      <c r="I1209" s="62" t="s">
        <v>446</v>
      </c>
      <c r="J1209" s="54">
        <v>2000</v>
      </c>
    </row>
    <row r="1210" spans="1:10" ht="12.75">
      <c r="A1210" s="52" t="s">
        <v>306</v>
      </c>
      <c r="B1210" s="38" t="s">
        <v>3453</v>
      </c>
      <c r="I1210" s="62" t="s">
        <v>197</v>
      </c>
      <c r="J1210" s="54">
        <v>3300</v>
      </c>
    </row>
    <row r="1211" spans="1:10" ht="12.75">
      <c r="A1211" s="52" t="s">
        <v>29</v>
      </c>
      <c r="B1211" s="38" t="s">
        <v>3454</v>
      </c>
      <c r="I1211" s="62" t="s">
        <v>3990</v>
      </c>
      <c r="J1211" s="54">
        <v>2000</v>
      </c>
    </row>
    <row r="1212" spans="1:10" ht="12.75">
      <c r="A1212" s="56" t="s">
        <v>2198</v>
      </c>
      <c r="C1212" t="s">
        <v>2036</v>
      </c>
      <c r="D1212" t="s">
        <v>1103</v>
      </c>
      <c r="E1212" t="s">
        <v>1643</v>
      </c>
      <c r="I1212" s="59"/>
      <c r="J1212" s="56"/>
    </row>
    <row r="1213" spans="1:10" ht="12.75">
      <c r="A1213" s="53" t="s">
        <v>1306</v>
      </c>
      <c r="B1213" s="38" t="s">
        <v>1582</v>
      </c>
      <c r="I1213" s="62" t="s">
        <v>201</v>
      </c>
      <c r="J1213" s="54">
        <v>6000</v>
      </c>
    </row>
    <row r="1214" spans="1:10" ht="12.75">
      <c r="A1214" s="52" t="s">
        <v>1223</v>
      </c>
      <c r="B1214" s="38" t="s">
        <v>3455</v>
      </c>
      <c r="I1214" s="62" t="s">
        <v>2261</v>
      </c>
      <c r="J1214" s="54">
        <v>3000</v>
      </c>
    </row>
    <row r="1215" spans="1:10" ht="12.75">
      <c r="A1215" s="56" t="s">
        <v>3881</v>
      </c>
      <c r="B1215" s="38" t="s">
        <v>1706</v>
      </c>
      <c r="I1215" s="59"/>
      <c r="J1215" s="56"/>
    </row>
    <row r="1216" spans="1:10" ht="12.75">
      <c r="A1216" s="56" t="s">
        <v>3739</v>
      </c>
      <c r="B1216" s="38" t="s">
        <v>1787</v>
      </c>
      <c r="C1216" t="s">
        <v>1643</v>
      </c>
      <c r="D1216" t="s">
        <v>1642</v>
      </c>
      <c r="E1216" t="s">
        <v>3884</v>
      </c>
      <c r="I1216" s="59" t="s">
        <v>1786</v>
      </c>
      <c r="J1216" s="56"/>
    </row>
    <row r="1217" spans="1:10" ht="12.75">
      <c r="A1217" s="53" t="s">
        <v>1061</v>
      </c>
      <c r="B1217" s="38" t="s">
        <v>3456</v>
      </c>
      <c r="I1217" s="62" t="s">
        <v>2356</v>
      </c>
      <c r="J1217" s="54">
        <v>6200</v>
      </c>
    </row>
    <row r="1218" spans="1:10" ht="12.75">
      <c r="A1218" s="52" t="s">
        <v>518</v>
      </c>
      <c r="B1218" s="38" t="s">
        <v>3457</v>
      </c>
      <c r="I1218" s="62" t="s">
        <v>396</v>
      </c>
      <c r="J1218" s="54">
        <v>2200</v>
      </c>
    </row>
    <row r="1219" spans="1:10" ht="12.75">
      <c r="A1219" s="52" t="s">
        <v>1026</v>
      </c>
      <c r="B1219" s="38" t="s">
        <v>1452</v>
      </c>
      <c r="I1219" s="62" t="s">
        <v>2622</v>
      </c>
      <c r="J1219" s="54">
        <v>53000</v>
      </c>
    </row>
    <row r="1220" spans="1:10" ht="12.75">
      <c r="A1220" s="52" t="s">
        <v>175</v>
      </c>
      <c r="B1220" s="38" t="s">
        <v>3458</v>
      </c>
      <c r="I1220" s="62" t="s">
        <v>440</v>
      </c>
      <c r="J1220" s="54">
        <v>6500</v>
      </c>
    </row>
    <row r="1221" spans="1:10" ht="12.75">
      <c r="A1221" s="53" t="s">
        <v>47</v>
      </c>
      <c r="B1221" s="38" t="s">
        <v>3459</v>
      </c>
      <c r="I1221" s="62" t="s">
        <v>4040</v>
      </c>
      <c r="J1221" s="54">
        <v>2500</v>
      </c>
    </row>
    <row r="1222" spans="1:10" ht="12.75">
      <c r="A1222" s="52" t="s">
        <v>307</v>
      </c>
      <c r="B1222" s="38" t="s">
        <v>2783</v>
      </c>
      <c r="I1222" s="62" t="s">
        <v>2279</v>
      </c>
      <c r="J1222" s="54">
        <v>3200</v>
      </c>
    </row>
    <row r="1223" spans="1:10" ht="12.75">
      <c r="A1223" s="52" t="s">
        <v>1027</v>
      </c>
      <c r="B1223" s="38" t="s">
        <v>1452</v>
      </c>
      <c r="I1223" s="62" t="s">
        <v>2034</v>
      </c>
      <c r="J1223" s="54">
        <v>2100</v>
      </c>
    </row>
    <row r="1224" spans="1:10" ht="12.75">
      <c r="A1224" s="56" t="s">
        <v>3740</v>
      </c>
      <c r="B1224" s="38" t="s">
        <v>1588</v>
      </c>
      <c r="C1224" t="s">
        <v>2071</v>
      </c>
      <c r="D1224" t="s">
        <v>2208</v>
      </c>
      <c r="E1224" t="s">
        <v>2209</v>
      </c>
      <c r="F1224" t="s">
        <v>2048</v>
      </c>
      <c r="G1224" t="s">
        <v>2049</v>
      </c>
      <c r="H1224" t="s">
        <v>3918</v>
      </c>
      <c r="I1224" s="59" t="s">
        <v>1788</v>
      </c>
      <c r="J1224" s="56">
        <v>135000</v>
      </c>
    </row>
    <row r="1225" spans="1:10" ht="12.75">
      <c r="A1225" s="52" t="s">
        <v>308</v>
      </c>
      <c r="B1225" s="38" t="s">
        <v>3460</v>
      </c>
      <c r="I1225" s="62" t="s">
        <v>2458</v>
      </c>
      <c r="J1225" s="54">
        <v>4100</v>
      </c>
    </row>
    <row r="1226" spans="1:10" ht="12.75">
      <c r="A1226" s="52" t="s">
        <v>534</v>
      </c>
      <c r="B1226" s="38" t="s">
        <v>1450</v>
      </c>
      <c r="I1226" s="62" t="s">
        <v>2273</v>
      </c>
      <c r="J1226" s="54">
        <v>3600</v>
      </c>
    </row>
    <row r="1227" spans="1:10" ht="12.75">
      <c r="A1227" s="52" t="s">
        <v>30</v>
      </c>
      <c r="B1227" s="38" t="s">
        <v>3461</v>
      </c>
      <c r="I1227" s="62" t="s">
        <v>4018</v>
      </c>
      <c r="J1227" s="54">
        <v>4200</v>
      </c>
    </row>
    <row r="1228" spans="1:10" ht="12.75">
      <c r="A1228" s="56" t="s">
        <v>2199</v>
      </c>
      <c r="B1228" s="38" t="s">
        <v>1590</v>
      </c>
      <c r="C1228" t="s">
        <v>1643</v>
      </c>
      <c r="I1228" s="59"/>
      <c r="J1228" s="56"/>
    </row>
    <row r="1229" spans="1:10" ht="12.75">
      <c r="A1229" s="56" t="s">
        <v>2200</v>
      </c>
      <c r="B1229" s="38" t="s">
        <v>1591</v>
      </c>
      <c r="C1229" t="s">
        <v>2594</v>
      </c>
      <c r="D1229" t="s">
        <v>2595</v>
      </c>
      <c r="E1229" t="s">
        <v>2596</v>
      </c>
      <c r="F1229" t="s">
        <v>2597</v>
      </c>
      <c r="G1229" t="s">
        <v>2598</v>
      </c>
      <c r="I1229" s="59"/>
      <c r="J1229" s="56"/>
    </row>
    <row r="1230" spans="1:10" ht="12.75">
      <c r="A1230" s="56" t="s">
        <v>2201</v>
      </c>
      <c r="B1230" s="38" t="s">
        <v>1592</v>
      </c>
      <c r="C1230" t="s">
        <v>1642</v>
      </c>
      <c r="D1230" t="s">
        <v>1643</v>
      </c>
      <c r="I1230" s="59"/>
      <c r="J1230" s="56"/>
    </row>
    <row r="1231" spans="1:10" ht="12.75">
      <c r="A1231" s="56" t="s">
        <v>1640</v>
      </c>
      <c r="B1231" s="38" t="s">
        <v>1641</v>
      </c>
      <c r="C1231" t="s">
        <v>1642</v>
      </c>
      <c r="D1231" t="s">
        <v>1643</v>
      </c>
      <c r="I1231" s="59"/>
      <c r="J1231" s="56"/>
    </row>
    <row r="1232" spans="1:10" ht="12.75">
      <c r="A1232" s="52" t="s">
        <v>3844</v>
      </c>
      <c r="B1232" s="38" t="s">
        <v>3462</v>
      </c>
      <c r="I1232" s="62" t="s">
        <v>4010</v>
      </c>
      <c r="J1232" s="54">
        <v>6000</v>
      </c>
    </row>
    <row r="1233" spans="1:10" ht="12.75">
      <c r="A1233" s="56" t="s">
        <v>1650</v>
      </c>
      <c r="B1233" s="38" t="s">
        <v>1651</v>
      </c>
      <c r="C1233" t="s">
        <v>1643</v>
      </c>
      <c r="I1233" s="59"/>
      <c r="J1233" s="56"/>
    </row>
    <row r="1234" spans="1:10" ht="12.75">
      <c r="A1234" s="53" t="s">
        <v>2155</v>
      </c>
      <c r="B1234" s="38" t="s">
        <v>3463</v>
      </c>
      <c r="I1234" s="62" t="s">
        <v>4085</v>
      </c>
      <c r="J1234" s="54">
        <v>4000</v>
      </c>
    </row>
    <row r="1235" spans="1:10" ht="12.75">
      <c r="A1235" s="56" t="s">
        <v>2202</v>
      </c>
      <c r="B1235" s="38" t="s">
        <v>1593</v>
      </c>
      <c r="C1235" t="s">
        <v>1643</v>
      </c>
      <c r="I1235" s="59"/>
      <c r="J1235" s="56"/>
    </row>
    <row r="1236" spans="1:10" ht="12.75">
      <c r="A1236" s="56" t="s">
        <v>3882</v>
      </c>
      <c r="I1236" s="59"/>
      <c r="J1236" s="56"/>
    </row>
    <row r="1237" spans="1:10" ht="12.75">
      <c r="A1237" s="52" t="s">
        <v>1244</v>
      </c>
      <c r="B1237" s="38" t="s">
        <v>2956</v>
      </c>
      <c r="I1237" s="62" t="s">
        <v>2020</v>
      </c>
      <c r="J1237" s="54">
        <v>8000</v>
      </c>
    </row>
    <row r="1238" spans="1:10" ht="12.75">
      <c r="A1238" s="56" t="s">
        <v>2560</v>
      </c>
      <c r="C1238" t="s">
        <v>1643</v>
      </c>
      <c r="I1238" s="59"/>
      <c r="J1238" s="56"/>
    </row>
    <row r="1239" spans="1:10" ht="12.75">
      <c r="A1239" s="56" t="s">
        <v>2561</v>
      </c>
      <c r="B1239" s="38" t="s">
        <v>1721</v>
      </c>
      <c r="C1239" t="s">
        <v>1643</v>
      </c>
      <c r="I1239" s="59"/>
      <c r="J1239" s="56"/>
    </row>
    <row r="1240" spans="1:10" ht="12.75">
      <c r="A1240" s="56" t="s">
        <v>2203</v>
      </c>
      <c r="B1240" s="38" t="s">
        <v>1589</v>
      </c>
      <c r="C1240" t="s">
        <v>1642</v>
      </c>
      <c r="D1240" t="s">
        <v>1643</v>
      </c>
      <c r="I1240" s="59"/>
      <c r="J1240" s="56"/>
    </row>
    <row r="1241" spans="1:10" ht="12.75">
      <c r="A1241" s="56" t="s">
        <v>1113</v>
      </c>
      <c r="C1241" t="s">
        <v>1642</v>
      </c>
      <c r="D1241" t="s">
        <v>1643</v>
      </c>
      <c r="I1241" s="59"/>
      <c r="J1241" s="56"/>
    </row>
    <row r="1242" spans="1:10" ht="12.75">
      <c r="A1242" s="56" t="s">
        <v>2204</v>
      </c>
      <c r="C1242" t="s">
        <v>1642</v>
      </c>
      <c r="D1242" t="s">
        <v>1643</v>
      </c>
      <c r="I1242" s="59"/>
      <c r="J1242" s="56"/>
    </row>
    <row r="1243" spans="1:10" ht="12.75">
      <c r="A1243" s="56" t="s">
        <v>2487</v>
      </c>
      <c r="C1243" t="s">
        <v>2488</v>
      </c>
      <c r="D1243" t="s">
        <v>1642</v>
      </c>
      <c r="E1243" t="s">
        <v>1643</v>
      </c>
      <c r="I1243" s="59"/>
      <c r="J1243" s="56"/>
    </row>
    <row r="1244" spans="1:10" ht="12.75">
      <c r="A1244" s="56" t="s">
        <v>2562</v>
      </c>
      <c r="B1244" s="38" t="s">
        <v>1595</v>
      </c>
      <c r="C1244" t="s">
        <v>1643</v>
      </c>
      <c r="I1244" s="59"/>
      <c r="J1244" s="56"/>
    </row>
    <row r="1245" spans="1:10" ht="12.75">
      <c r="A1245" s="56" t="s">
        <v>2564</v>
      </c>
      <c r="B1245" s="38" t="s">
        <v>1722</v>
      </c>
      <c r="C1245" t="s">
        <v>1643</v>
      </c>
      <c r="I1245" s="59"/>
      <c r="J1245" s="56"/>
    </row>
    <row r="1246" spans="1:10" ht="12.75">
      <c r="A1246" s="56" t="s">
        <v>2565</v>
      </c>
      <c r="B1246" s="38" t="s">
        <v>1723</v>
      </c>
      <c r="C1246" t="s">
        <v>2600</v>
      </c>
      <c r="D1246" t="s">
        <v>2601</v>
      </c>
      <c r="E1246" t="s">
        <v>1643</v>
      </c>
      <c r="I1246" s="59"/>
      <c r="J1246" s="56"/>
    </row>
    <row r="1247" spans="1:10" ht="12.75">
      <c r="A1247" s="56" t="s">
        <v>2205</v>
      </c>
      <c r="B1247" s="38" t="s">
        <v>1596</v>
      </c>
      <c r="C1247" t="s">
        <v>2602</v>
      </c>
      <c r="D1247" t="s">
        <v>2603</v>
      </c>
      <c r="E1247" t="s">
        <v>1642</v>
      </c>
      <c r="F1247" t="s">
        <v>2604</v>
      </c>
      <c r="I1247" s="59"/>
      <c r="J1247" s="56"/>
    </row>
    <row r="1248" spans="1:10" ht="12.75">
      <c r="A1248" s="56" t="s">
        <v>2206</v>
      </c>
      <c r="B1248" s="38" t="s">
        <v>1597</v>
      </c>
      <c r="C1248" t="s">
        <v>1128</v>
      </c>
      <c r="D1248" t="s">
        <v>1129</v>
      </c>
      <c r="E1248" t="s">
        <v>1130</v>
      </c>
      <c r="F1248" t="s">
        <v>1643</v>
      </c>
      <c r="G1248" t="s">
        <v>1131</v>
      </c>
      <c r="I1248" s="59"/>
      <c r="J1248" s="56"/>
    </row>
    <row r="1249" spans="1:10" ht="12.75">
      <c r="A1249" s="56" t="s">
        <v>2207</v>
      </c>
      <c r="B1249" s="38" t="s">
        <v>1598</v>
      </c>
      <c r="C1249" t="s">
        <v>1642</v>
      </c>
      <c r="D1249" t="s">
        <v>1643</v>
      </c>
      <c r="I1249" s="59"/>
      <c r="J1249" s="56"/>
    </row>
    <row r="1250" spans="1:10" ht="12.75">
      <c r="A1250" s="52" t="s">
        <v>770</v>
      </c>
      <c r="B1250" s="38" t="s">
        <v>2946</v>
      </c>
      <c r="I1250" s="62" t="s">
        <v>3546</v>
      </c>
      <c r="J1250" s="54">
        <v>6000</v>
      </c>
    </row>
    <row r="1251" spans="1:10" ht="12.75">
      <c r="A1251" s="56" t="s">
        <v>2210</v>
      </c>
      <c r="B1251" s="38" t="s">
        <v>1599</v>
      </c>
      <c r="C1251" t="s">
        <v>1643</v>
      </c>
      <c r="I1251" s="59"/>
      <c r="J1251" s="56"/>
    </row>
    <row r="1252" spans="1:10" ht="12.75">
      <c r="A1252" s="52" t="s">
        <v>519</v>
      </c>
      <c r="B1252" s="38" t="s">
        <v>2947</v>
      </c>
      <c r="I1252" s="62" t="s">
        <v>2639</v>
      </c>
      <c r="J1252" s="54">
        <v>41000</v>
      </c>
    </row>
    <row r="1253" spans="1:10" ht="12.75">
      <c r="A1253" s="52" t="s">
        <v>3786</v>
      </c>
      <c r="B1253" s="38" t="s">
        <v>2948</v>
      </c>
      <c r="I1253" s="62" t="s">
        <v>3989</v>
      </c>
      <c r="J1253" s="54">
        <v>5200</v>
      </c>
    </row>
    <row r="1254" spans="1:10" ht="12.75">
      <c r="A1254" s="52" t="s">
        <v>3811</v>
      </c>
      <c r="B1254" s="38" t="s">
        <v>2949</v>
      </c>
      <c r="I1254" s="62" t="s">
        <v>283</v>
      </c>
      <c r="J1254" s="54">
        <v>2000</v>
      </c>
    </row>
    <row r="1255" spans="1:10" ht="12.75">
      <c r="A1255" s="56" t="s">
        <v>2566</v>
      </c>
      <c r="B1255" s="38" t="s">
        <v>1719</v>
      </c>
      <c r="C1255" t="s">
        <v>2605</v>
      </c>
      <c r="D1255" t="s">
        <v>2606</v>
      </c>
      <c r="E1255" t="s">
        <v>1643</v>
      </c>
      <c r="I1255" s="59"/>
      <c r="J1255" s="56"/>
    </row>
    <row r="1256" spans="1:10" ht="12.75">
      <c r="A1256" s="56" t="s">
        <v>2211</v>
      </c>
      <c r="B1256" s="38" t="s">
        <v>1600</v>
      </c>
      <c r="C1256" t="s">
        <v>1132</v>
      </c>
      <c r="D1256" t="s">
        <v>1133</v>
      </c>
      <c r="E1256" t="s">
        <v>3919</v>
      </c>
      <c r="F1256" t="s">
        <v>2482</v>
      </c>
      <c r="I1256" s="59"/>
      <c r="J1256" s="56"/>
    </row>
    <row r="1257" spans="1:10" ht="12.75">
      <c r="A1257" s="56" t="s">
        <v>2567</v>
      </c>
      <c r="B1257" s="38" t="s">
        <v>1720</v>
      </c>
      <c r="C1257" t="s">
        <v>1643</v>
      </c>
      <c r="I1257" s="59"/>
      <c r="J1257" s="56"/>
    </row>
    <row r="1258" spans="1:10" ht="12.75">
      <c r="A1258" s="56" t="s">
        <v>2470</v>
      </c>
      <c r="C1258" t="s">
        <v>1642</v>
      </c>
      <c r="D1258" t="s">
        <v>3884</v>
      </c>
      <c r="E1258" t="s">
        <v>1643</v>
      </c>
      <c r="I1258" s="59"/>
      <c r="J1258" s="56"/>
    </row>
    <row r="1259" spans="1:10" ht="12.75">
      <c r="A1259" s="56" t="s">
        <v>3741</v>
      </c>
      <c r="B1259" s="38" t="s">
        <v>1602</v>
      </c>
      <c r="C1259" t="s">
        <v>1642</v>
      </c>
      <c r="D1259" t="s">
        <v>1643</v>
      </c>
      <c r="E1259" t="s">
        <v>3917</v>
      </c>
      <c r="F1259" t="s">
        <v>3918</v>
      </c>
      <c r="I1259" s="59" t="s">
        <v>1792</v>
      </c>
      <c r="J1259" s="56">
        <v>80000</v>
      </c>
    </row>
    <row r="1260" spans="1:10" ht="12.75">
      <c r="A1260" s="56" t="s">
        <v>3742</v>
      </c>
      <c r="B1260" s="38" t="s">
        <v>1794</v>
      </c>
      <c r="C1260" t="s">
        <v>1643</v>
      </c>
      <c r="I1260" s="59" t="s">
        <v>1793</v>
      </c>
      <c r="J1260" s="56">
        <v>2700</v>
      </c>
    </row>
    <row r="1261" spans="1:10" ht="12.75">
      <c r="A1261" s="56" t="s">
        <v>3743</v>
      </c>
      <c r="B1261" s="38" t="s">
        <v>1890</v>
      </c>
      <c r="C1261" t="s">
        <v>1643</v>
      </c>
      <c r="I1261" s="59" t="s">
        <v>1795</v>
      </c>
      <c r="J1261" s="56"/>
    </row>
    <row r="1262" spans="1:10" ht="12.75">
      <c r="A1262" s="56" t="s">
        <v>2212</v>
      </c>
      <c r="C1262" t="s">
        <v>1642</v>
      </c>
      <c r="D1262" t="s">
        <v>3919</v>
      </c>
      <c r="I1262" s="59"/>
      <c r="J1262" s="56"/>
    </row>
    <row r="1263" spans="1:10" ht="12.75">
      <c r="A1263" s="52" t="s">
        <v>479</v>
      </c>
      <c r="B1263" s="38" t="s">
        <v>2950</v>
      </c>
      <c r="I1263" s="62" t="s">
        <v>3504</v>
      </c>
      <c r="J1263" s="54">
        <v>6000</v>
      </c>
    </row>
    <row r="1264" spans="1:10" ht="12.75">
      <c r="A1264" s="52" t="s">
        <v>109</v>
      </c>
      <c r="B1264" s="38" t="s">
        <v>2951</v>
      </c>
      <c r="I1264" s="62" t="s">
        <v>4072</v>
      </c>
      <c r="J1264" s="54">
        <v>8000</v>
      </c>
    </row>
    <row r="1265" spans="1:10" ht="12.75">
      <c r="A1265" s="52" t="s">
        <v>1224</v>
      </c>
      <c r="B1265" s="38" t="s">
        <v>2952</v>
      </c>
      <c r="I1265" s="62" t="s">
        <v>219</v>
      </c>
      <c r="J1265" s="54">
        <v>3500</v>
      </c>
    </row>
    <row r="1266" spans="1:10" ht="12.75">
      <c r="A1266" s="52" t="s">
        <v>1282</v>
      </c>
      <c r="B1266" s="38" t="s">
        <v>2953</v>
      </c>
      <c r="I1266" s="62" t="s">
        <v>4000</v>
      </c>
      <c r="J1266" s="54">
        <v>16500</v>
      </c>
    </row>
    <row r="1267" spans="1:10" ht="12.75">
      <c r="A1267" s="52" t="s">
        <v>976</v>
      </c>
      <c r="B1267" s="38" t="s">
        <v>2954</v>
      </c>
      <c r="I1267" s="62" t="s">
        <v>639</v>
      </c>
      <c r="J1267" s="54">
        <v>20000</v>
      </c>
    </row>
    <row r="1268" spans="1:10" ht="12.75">
      <c r="A1268" s="52" t="s">
        <v>87</v>
      </c>
      <c r="B1268" s="38" t="s">
        <v>2955</v>
      </c>
      <c r="I1268" s="62" t="s">
        <v>3484</v>
      </c>
      <c r="J1268" s="54">
        <v>6000</v>
      </c>
    </row>
    <row r="1269" spans="1:10" ht="12.75">
      <c r="A1269" s="52" t="s">
        <v>4</v>
      </c>
      <c r="B1269" s="38" t="s">
        <v>1710</v>
      </c>
      <c r="I1269" s="62" t="s">
        <v>2421</v>
      </c>
      <c r="J1269" s="54">
        <v>4500</v>
      </c>
    </row>
    <row r="1270" spans="1:10" ht="12.75">
      <c r="A1270" s="53" t="s">
        <v>1245</v>
      </c>
      <c r="B1270" s="38" t="s">
        <v>2956</v>
      </c>
      <c r="I1270" s="62" t="s">
        <v>1973</v>
      </c>
      <c r="J1270" s="54">
        <v>13000</v>
      </c>
    </row>
    <row r="1271" spans="1:10" ht="12.75">
      <c r="A1271" s="52" t="s">
        <v>1303</v>
      </c>
      <c r="B1271" s="38" t="s">
        <v>2957</v>
      </c>
      <c r="I1271" s="62" t="s">
        <v>644</v>
      </c>
      <c r="J1271" s="54">
        <v>2000</v>
      </c>
    </row>
    <row r="1272" spans="1:10" ht="12.75">
      <c r="A1272" s="56" t="s">
        <v>480</v>
      </c>
      <c r="C1272" t="s">
        <v>1642</v>
      </c>
      <c r="D1272" t="s">
        <v>1643</v>
      </c>
      <c r="I1272" s="59"/>
      <c r="J1272" s="56"/>
    </row>
    <row r="1273" spans="1:10" ht="12.75">
      <c r="A1273" s="56" t="s">
        <v>2073</v>
      </c>
      <c r="B1273" s="38" t="s">
        <v>1607</v>
      </c>
      <c r="C1273" t="s">
        <v>2075</v>
      </c>
      <c r="D1273" t="s">
        <v>2076</v>
      </c>
      <c r="E1273" t="s">
        <v>2077</v>
      </c>
      <c r="F1273" t="s">
        <v>2078</v>
      </c>
      <c r="G1273" t="s">
        <v>2079</v>
      </c>
      <c r="H1273" t="s">
        <v>1643</v>
      </c>
      <c r="I1273" s="59"/>
      <c r="J1273" s="56"/>
    </row>
    <row r="1274" spans="1:10" ht="12.75">
      <c r="A1274" s="56" t="s">
        <v>2074</v>
      </c>
      <c r="C1274" t="s">
        <v>2037</v>
      </c>
      <c r="D1274" t="s">
        <v>2038</v>
      </c>
      <c r="I1274" s="59"/>
      <c r="J1274" s="56"/>
    </row>
    <row r="1275" spans="1:10" ht="12.75">
      <c r="A1275" s="56" t="s">
        <v>481</v>
      </c>
      <c r="B1275" s="38" t="s">
        <v>1718</v>
      </c>
      <c r="C1275" t="s">
        <v>1642</v>
      </c>
      <c r="D1275" t="s">
        <v>1643</v>
      </c>
      <c r="I1275" s="59"/>
      <c r="J1275" s="56"/>
    </row>
    <row r="1276" spans="1:10" ht="12.75">
      <c r="A1276" s="56" t="s">
        <v>2501</v>
      </c>
      <c r="B1276" s="38" t="s">
        <v>1717</v>
      </c>
      <c r="C1276" t="s">
        <v>1643</v>
      </c>
      <c r="I1276" s="59"/>
      <c r="J1276" s="56"/>
    </row>
    <row r="1277" spans="1:10" ht="12.75">
      <c r="A1277" s="56" t="s">
        <v>2213</v>
      </c>
      <c r="C1277" t="s">
        <v>1642</v>
      </c>
      <c r="D1277" t="s">
        <v>1643</v>
      </c>
      <c r="I1277" s="59"/>
      <c r="J1277" s="56"/>
    </row>
    <row r="1278" spans="1:10" ht="12.75">
      <c r="A1278" s="52" t="s">
        <v>771</v>
      </c>
      <c r="B1278" s="38" t="s">
        <v>2958</v>
      </c>
      <c r="I1278" s="62" t="s">
        <v>447</v>
      </c>
      <c r="J1278" s="54">
        <v>2500</v>
      </c>
    </row>
    <row r="1279" spans="1:10" ht="12.75">
      <c r="A1279" s="52" t="s">
        <v>469</v>
      </c>
      <c r="B1279" s="38" t="s">
        <v>1917</v>
      </c>
      <c r="I1279" s="62" t="s">
        <v>2407</v>
      </c>
      <c r="J1279" s="54">
        <v>2000</v>
      </c>
    </row>
    <row r="1280" spans="1:10" ht="12.75">
      <c r="A1280" s="56" t="s">
        <v>2214</v>
      </c>
      <c r="B1280" s="38" t="s">
        <v>1608</v>
      </c>
      <c r="C1280" t="s">
        <v>3893</v>
      </c>
      <c r="D1280" t="s">
        <v>1643</v>
      </c>
      <c r="I1280" s="59"/>
      <c r="J1280" s="56"/>
    </row>
    <row r="1281" spans="1:10" ht="12.75">
      <c r="A1281" s="56" t="s">
        <v>2215</v>
      </c>
      <c r="B1281" s="38" t="s">
        <v>1609</v>
      </c>
      <c r="C1281" t="s">
        <v>1643</v>
      </c>
      <c r="I1281" s="59"/>
      <c r="J1281" s="56"/>
    </row>
    <row r="1282" spans="1:10" ht="12.75">
      <c r="A1282" s="56" t="s">
        <v>2216</v>
      </c>
      <c r="B1282" s="38" t="s">
        <v>1610</v>
      </c>
      <c r="C1282" t="s">
        <v>1642</v>
      </c>
      <c r="D1282" t="s">
        <v>1643</v>
      </c>
      <c r="I1282" s="59"/>
      <c r="J1282" s="56"/>
    </row>
    <row r="1283" spans="1:10" ht="12.75">
      <c r="A1283" s="56" t="s">
        <v>3744</v>
      </c>
      <c r="B1283" s="38" t="s">
        <v>1611</v>
      </c>
      <c r="C1283" t="s">
        <v>1642</v>
      </c>
      <c r="D1283" t="s">
        <v>1643</v>
      </c>
      <c r="I1283" s="59" t="s">
        <v>1726</v>
      </c>
      <c r="J1283" s="56">
        <v>17500</v>
      </c>
    </row>
    <row r="1284" spans="1:10" ht="12.75">
      <c r="A1284" s="52" t="s">
        <v>1255</v>
      </c>
      <c r="B1284" s="38" t="s">
        <v>2959</v>
      </c>
      <c r="I1284" s="62" t="s">
        <v>443</v>
      </c>
      <c r="J1284" s="54">
        <v>3700</v>
      </c>
    </row>
    <row r="1285" spans="1:10" ht="12.75">
      <c r="A1285" s="53" t="s">
        <v>3676</v>
      </c>
      <c r="B1285" s="38" t="s">
        <v>2960</v>
      </c>
      <c r="I1285" s="62" t="s">
        <v>2023</v>
      </c>
      <c r="J1285" s="54">
        <v>5200</v>
      </c>
    </row>
    <row r="1286" spans="1:10" ht="12.75">
      <c r="A1286" s="56" t="s">
        <v>1652</v>
      </c>
      <c r="B1286" s="38" t="s">
        <v>2961</v>
      </c>
      <c r="C1286" t="s">
        <v>1642</v>
      </c>
      <c r="D1286" t="s">
        <v>1643</v>
      </c>
      <c r="I1286" s="59"/>
      <c r="J1286" s="56"/>
    </row>
    <row r="1287" spans="1:10" ht="12.75">
      <c r="A1287" s="56" t="s">
        <v>3745</v>
      </c>
      <c r="B1287" s="38" t="s">
        <v>1612</v>
      </c>
      <c r="C1287" t="s">
        <v>1642</v>
      </c>
      <c r="D1287" t="s">
        <v>1643</v>
      </c>
      <c r="E1287" t="s">
        <v>3917</v>
      </c>
      <c r="F1287" t="s">
        <v>1383</v>
      </c>
      <c r="G1287" t="s">
        <v>1384</v>
      </c>
      <c r="I1287" s="59" t="s">
        <v>1727</v>
      </c>
      <c r="J1287" s="56">
        <v>63000</v>
      </c>
    </row>
    <row r="1288" spans="1:10" ht="12.75">
      <c r="A1288" s="52" t="s">
        <v>151</v>
      </c>
      <c r="B1288" s="38" t="s">
        <v>3856</v>
      </c>
      <c r="I1288" s="62" t="s">
        <v>3539</v>
      </c>
      <c r="J1288" s="54">
        <v>10000</v>
      </c>
    </row>
    <row r="1289" spans="1:10" ht="12.75">
      <c r="A1289" s="56" t="s">
        <v>3746</v>
      </c>
      <c r="B1289" s="38" t="s">
        <v>1729</v>
      </c>
      <c r="C1289" t="s">
        <v>1643</v>
      </c>
      <c r="I1289" s="59" t="s">
        <v>1728</v>
      </c>
      <c r="J1289" s="56">
        <v>2500</v>
      </c>
    </row>
    <row r="1290" spans="1:10" ht="12.75">
      <c r="A1290" s="52" t="s">
        <v>891</v>
      </c>
      <c r="B1290" s="38" t="s">
        <v>2962</v>
      </c>
      <c r="I1290" s="62" t="s">
        <v>2345</v>
      </c>
      <c r="J1290" s="54">
        <v>4200</v>
      </c>
    </row>
    <row r="1291" spans="1:10" ht="12.75">
      <c r="A1291" s="52" t="s">
        <v>591</v>
      </c>
      <c r="B1291" s="38" t="s">
        <v>2963</v>
      </c>
      <c r="I1291" s="62" t="s">
        <v>2295</v>
      </c>
      <c r="J1291" s="54">
        <v>3800</v>
      </c>
    </row>
    <row r="1292" spans="1:10" ht="12.75">
      <c r="A1292" s="56" t="s">
        <v>482</v>
      </c>
      <c r="B1292" s="38" t="s">
        <v>1715</v>
      </c>
      <c r="C1292" t="s">
        <v>1642</v>
      </c>
      <c r="D1292" t="s">
        <v>1643</v>
      </c>
      <c r="I1292" s="59"/>
      <c r="J1292" s="56"/>
    </row>
    <row r="1293" spans="1:10" ht="12.75">
      <c r="A1293" s="56" t="s">
        <v>483</v>
      </c>
      <c r="B1293" s="38" t="s">
        <v>1716</v>
      </c>
      <c r="C1293" t="s">
        <v>1643</v>
      </c>
      <c r="I1293" s="59"/>
      <c r="J1293" s="56"/>
    </row>
    <row r="1294" spans="1:10" ht="12.75">
      <c r="A1294" s="56" t="s">
        <v>484</v>
      </c>
      <c r="B1294" s="38" t="s">
        <v>1714</v>
      </c>
      <c r="C1294" t="s">
        <v>1643</v>
      </c>
      <c r="I1294" s="59"/>
      <c r="J1294" s="56"/>
    </row>
    <row r="1295" spans="1:10" ht="12.75">
      <c r="A1295" s="56" t="s">
        <v>2217</v>
      </c>
      <c r="B1295" s="38" t="s">
        <v>1613</v>
      </c>
      <c r="C1295" t="s">
        <v>1644</v>
      </c>
      <c r="I1295" s="59"/>
      <c r="J1295" s="56"/>
    </row>
    <row r="1296" spans="1:10" ht="12.75">
      <c r="A1296" s="56" t="s">
        <v>2218</v>
      </c>
      <c r="B1296" s="38" t="s">
        <v>1614</v>
      </c>
      <c r="C1296" t="s">
        <v>1106</v>
      </c>
      <c r="D1296" t="s">
        <v>2039</v>
      </c>
      <c r="E1296" t="s">
        <v>1643</v>
      </c>
      <c r="I1296" s="59"/>
      <c r="J1296" s="56"/>
    </row>
    <row r="1297" spans="1:10" ht="12.75">
      <c r="A1297" s="53" t="s">
        <v>1260</v>
      </c>
      <c r="B1297" s="38" t="s">
        <v>2846</v>
      </c>
      <c r="I1297" s="62" t="s">
        <v>2377</v>
      </c>
      <c r="J1297" s="54">
        <v>4000</v>
      </c>
    </row>
    <row r="1298" spans="1:10" ht="12.75">
      <c r="A1298" s="53" t="s">
        <v>1028</v>
      </c>
      <c r="B1298" s="38" t="s">
        <v>2964</v>
      </c>
      <c r="I1298" s="62" t="s">
        <v>2357</v>
      </c>
      <c r="J1298" s="54">
        <v>3000</v>
      </c>
    </row>
    <row r="1299" spans="1:10" ht="12.75">
      <c r="A1299" s="53" t="s">
        <v>1213</v>
      </c>
      <c r="B1299" s="38" t="s">
        <v>2745</v>
      </c>
      <c r="I1299" s="62" t="s">
        <v>3509</v>
      </c>
      <c r="J1299" s="54">
        <v>17400</v>
      </c>
    </row>
    <row r="1300" spans="1:10" ht="12.75">
      <c r="A1300" s="52" t="s">
        <v>8</v>
      </c>
      <c r="B1300" s="38" t="s">
        <v>2965</v>
      </c>
      <c r="I1300" s="62" t="s">
        <v>200</v>
      </c>
      <c r="J1300" s="54">
        <v>4000</v>
      </c>
    </row>
    <row r="1301" spans="1:10" ht="12.75">
      <c r="A1301" s="56" t="s">
        <v>2219</v>
      </c>
      <c r="B1301" s="38" t="s">
        <v>1615</v>
      </c>
      <c r="C1301" t="s">
        <v>1643</v>
      </c>
      <c r="I1301" s="59"/>
      <c r="J1301" s="56"/>
    </row>
    <row r="1302" spans="1:10" ht="12.75">
      <c r="A1302" s="52" t="s">
        <v>3677</v>
      </c>
      <c r="I1302" s="62" t="s">
        <v>4071</v>
      </c>
      <c r="J1302" s="54">
        <v>8900</v>
      </c>
    </row>
    <row r="1303" spans="1:10" ht="12.75">
      <c r="A1303" s="52" t="s">
        <v>3678</v>
      </c>
      <c r="B1303" s="38" t="s">
        <v>2966</v>
      </c>
      <c r="I1303" s="62" t="s">
        <v>706</v>
      </c>
      <c r="J1303" s="54">
        <v>19500</v>
      </c>
    </row>
    <row r="1304" spans="1:10" ht="12.75">
      <c r="A1304" s="56" t="s">
        <v>3747</v>
      </c>
      <c r="B1304" s="38" t="s">
        <v>1616</v>
      </c>
      <c r="C1304" t="s">
        <v>2053</v>
      </c>
      <c r="D1304" t="s">
        <v>2054</v>
      </c>
      <c r="E1304" t="s">
        <v>2055</v>
      </c>
      <c r="F1304" t="s">
        <v>3918</v>
      </c>
      <c r="I1304" s="59" t="s">
        <v>2607</v>
      </c>
      <c r="J1304" s="56">
        <v>160000</v>
      </c>
    </row>
    <row r="1305" spans="1:10" ht="12.75">
      <c r="A1305" s="52" t="s">
        <v>933</v>
      </c>
      <c r="B1305" s="38" t="s">
        <v>2773</v>
      </c>
      <c r="I1305" s="62" t="s">
        <v>675</v>
      </c>
      <c r="J1305" s="54">
        <v>15000</v>
      </c>
    </row>
    <row r="1306" spans="1:10" ht="12.75">
      <c r="A1306" s="52" t="s">
        <v>3635</v>
      </c>
      <c r="B1306" s="38" t="s">
        <v>2967</v>
      </c>
      <c r="I1306" s="62" t="s">
        <v>2686</v>
      </c>
      <c r="J1306" s="54">
        <v>27000</v>
      </c>
    </row>
    <row r="1307" spans="1:10" ht="12.75">
      <c r="A1307" s="52" t="s">
        <v>3636</v>
      </c>
      <c r="B1307" s="38" t="s">
        <v>2967</v>
      </c>
      <c r="I1307" s="62" t="s">
        <v>2284</v>
      </c>
      <c r="J1307" s="54">
        <v>4100</v>
      </c>
    </row>
    <row r="1308" spans="1:10" ht="12.75">
      <c r="A1308" s="56" t="s">
        <v>485</v>
      </c>
      <c r="B1308" s="38" t="s">
        <v>1713</v>
      </c>
      <c r="C1308" t="s">
        <v>3892</v>
      </c>
      <c r="D1308" t="s">
        <v>3893</v>
      </c>
      <c r="I1308" s="59"/>
      <c r="J1308" s="56"/>
    </row>
    <row r="1309" spans="1:10" ht="12.75">
      <c r="A1309" s="56" t="s">
        <v>2220</v>
      </c>
      <c r="B1309" s="38" t="s">
        <v>1617</v>
      </c>
      <c r="C1309" t="s">
        <v>1642</v>
      </c>
      <c r="D1309" t="s">
        <v>1643</v>
      </c>
      <c r="I1309" s="59"/>
      <c r="J1309" s="56"/>
    </row>
    <row r="1310" spans="1:10" ht="12.75">
      <c r="A1310" s="52" t="s">
        <v>934</v>
      </c>
      <c r="B1310" s="38" t="s">
        <v>1464</v>
      </c>
      <c r="I1310" s="62" t="s">
        <v>701</v>
      </c>
      <c r="J1310" s="54">
        <v>16000</v>
      </c>
    </row>
    <row r="1311" spans="1:10" ht="12.75">
      <c r="A1311" s="56" t="s">
        <v>2221</v>
      </c>
      <c r="B1311" s="38" t="s">
        <v>1619</v>
      </c>
      <c r="C1311" t="s">
        <v>3919</v>
      </c>
      <c r="I1311" s="59"/>
      <c r="J1311" s="56"/>
    </row>
    <row r="1312" spans="1:10" ht="12.75">
      <c r="A1312" s="56" t="s">
        <v>2222</v>
      </c>
      <c r="B1312" s="38" t="s">
        <v>1618</v>
      </c>
      <c r="C1312" t="s">
        <v>1642</v>
      </c>
      <c r="D1312" t="s">
        <v>1643</v>
      </c>
      <c r="I1312" s="59"/>
      <c r="J1312" s="56"/>
    </row>
    <row r="1313" spans="1:10" ht="12.75">
      <c r="A1313" s="56" t="s">
        <v>3748</v>
      </c>
      <c r="B1313" s="38" t="s">
        <v>1620</v>
      </c>
      <c r="C1313" t="s">
        <v>1642</v>
      </c>
      <c r="D1313" t="s">
        <v>1643</v>
      </c>
      <c r="E1313" t="s">
        <v>2090</v>
      </c>
      <c r="F1313" t="s">
        <v>3890</v>
      </c>
      <c r="I1313" s="59" t="s">
        <v>1730</v>
      </c>
      <c r="J1313" s="56">
        <v>107000</v>
      </c>
    </row>
    <row r="1314" spans="1:10" ht="12.75">
      <c r="A1314" s="56" t="s">
        <v>3749</v>
      </c>
      <c r="B1314" s="38" t="s">
        <v>1621</v>
      </c>
      <c r="C1314" t="s">
        <v>1642</v>
      </c>
      <c r="D1314" t="s">
        <v>1643</v>
      </c>
      <c r="E1314" t="s">
        <v>2072</v>
      </c>
      <c r="F1314" t="s">
        <v>2091</v>
      </c>
      <c r="G1314" t="s">
        <v>2092</v>
      </c>
      <c r="I1314" s="59" t="s">
        <v>1731</v>
      </c>
      <c r="J1314" s="56">
        <v>500000</v>
      </c>
    </row>
    <row r="1315" spans="1:10" ht="12.75">
      <c r="A1315" s="52" t="s">
        <v>470</v>
      </c>
      <c r="B1315" s="38" t="s">
        <v>2968</v>
      </c>
      <c r="I1315" s="62" t="s">
        <v>3968</v>
      </c>
      <c r="J1315" s="54">
        <v>2200</v>
      </c>
    </row>
    <row r="1316" spans="1:10" ht="12.75">
      <c r="A1316" s="52" t="s">
        <v>3787</v>
      </c>
      <c r="B1316" s="38" t="s">
        <v>2969</v>
      </c>
      <c r="I1316" s="62" t="s">
        <v>2464</v>
      </c>
      <c r="J1316" s="54">
        <v>2000</v>
      </c>
    </row>
    <row r="1317" spans="1:10" ht="12.75">
      <c r="A1317" s="52" t="s">
        <v>1274</v>
      </c>
      <c r="B1317" s="38" t="s">
        <v>2970</v>
      </c>
      <c r="I1317" s="62" t="s">
        <v>2680</v>
      </c>
      <c r="J1317" s="54">
        <v>28000</v>
      </c>
    </row>
    <row r="1318" spans="1:10" ht="12.75">
      <c r="A1318" s="52" t="s">
        <v>977</v>
      </c>
      <c r="B1318" s="38" t="s">
        <v>2971</v>
      </c>
      <c r="I1318" s="62" t="s">
        <v>2293</v>
      </c>
      <c r="J1318" s="54">
        <v>8000</v>
      </c>
    </row>
    <row r="1319" spans="1:10" ht="12.75">
      <c r="A1319" s="52" t="s">
        <v>3697</v>
      </c>
      <c r="B1319" s="38" t="s">
        <v>2972</v>
      </c>
      <c r="I1319" s="62" t="s">
        <v>233</v>
      </c>
      <c r="J1319" s="54">
        <v>5000</v>
      </c>
    </row>
    <row r="1320" spans="1:10" ht="12.75">
      <c r="A1320" s="52" t="s">
        <v>2157</v>
      </c>
      <c r="B1320" s="38" t="s">
        <v>2973</v>
      </c>
      <c r="I1320" s="62" t="s">
        <v>208</v>
      </c>
      <c r="J1320" s="54">
        <v>4000</v>
      </c>
    </row>
    <row r="1321" spans="1:10" ht="12.75">
      <c r="A1321" s="56" t="s">
        <v>486</v>
      </c>
      <c r="C1321" t="s">
        <v>1642</v>
      </c>
      <c r="D1321" t="s">
        <v>1643</v>
      </c>
      <c r="I1321" s="59"/>
      <c r="J1321" s="56"/>
    </row>
    <row r="1322" spans="1:10" ht="12.75">
      <c r="A1322" s="52" t="s">
        <v>104</v>
      </c>
      <c r="B1322" s="38" t="s">
        <v>2974</v>
      </c>
      <c r="I1322" s="62" t="s">
        <v>355</v>
      </c>
      <c r="J1322" s="54">
        <v>2500</v>
      </c>
    </row>
    <row r="1323" spans="1:10" ht="12.75">
      <c r="A1323" s="53" t="s">
        <v>2158</v>
      </c>
      <c r="B1323" s="38" t="s">
        <v>2975</v>
      </c>
      <c r="I1323" s="62" t="s">
        <v>2613</v>
      </c>
      <c r="J1323" s="54">
        <v>70000</v>
      </c>
    </row>
    <row r="1324" spans="1:10" ht="12.75">
      <c r="A1324" s="56" t="s">
        <v>487</v>
      </c>
      <c r="C1324" t="s">
        <v>1643</v>
      </c>
      <c r="I1324" s="59"/>
      <c r="J1324" s="56"/>
    </row>
    <row r="1325" spans="1:10" ht="12.75">
      <c r="A1325" s="52" t="s">
        <v>3845</v>
      </c>
      <c r="B1325" s="38" t="s">
        <v>2976</v>
      </c>
      <c r="I1325" s="62" t="s">
        <v>698</v>
      </c>
      <c r="J1325" s="54">
        <v>8000</v>
      </c>
    </row>
    <row r="1326" spans="1:10" ht="12.75">
      <c r="A1326" s="56" t="s">
        <v>2223</v>
      </c>
      <c r="B1326" s="38" t="s">
        <v>1622</v>
      </c>
      <c r="C1326" t="s">
        <v>1642</v>
      </c>
      <c r="D1326" t="s">
        <v>1643</v>
      </c>
      <c r="I1326" s="59"/>
      <c r="J1326" s="56"/>
    </row>
    <row r="1327" spans="1:10" ht="12.75">
      <c r="A1327" s="56" t="s">
        <v>2224</v>
      </c>
      <c r="B1327" s="38" t="s">
        <v>1623</v>
      </c>
      <c r="C1327" t="s">
        <v>1643</v>
      </c>
      <c r="I1327" s="59"/>
      <c r="J1327" s="56"/>
    </row>
    <row r="1328" spans="1:10" ht="12.75">
      <c r="A1328" s="56" t="s">
        <v>1135</v>
      </c>
      <c r="B1328" s="38" t="s">
        <v>1624</v>
      </c>
      <c r="C1328" t="s">
        <v>1643</v>
      </c>
      <c r="I1328" s="59"/>
      <c r="J1328" s="56"/>
    </row>
    <row r="1329" spans="1:10" ht="12.75">
      <c r="A1329" s="56" t="s">
        <v>1654</v>
      </c>
      <c r="B1329" s="38" t="s">
        <v>1653</v>
      </c>
      <c r="C1329" t="s">
        <v>1643</v>
      </c>
      <c r="I1329" s="59"/>
      <c r="J1329" s="56"/>
    </row>
    <row r="1330" spans="1:10" ht="12.75">
      <c r="A1330" s="52" t="s">
        <v>152</v>
      </c>
      <c r="B1330" s="38" t="s">
        <v>2977</v>
      </c>
      <c r="I1330" s="62" t="s">
        <v>1333</v>
      </c>
      <c r="J1330" s="54">
        <v>6000</v>
      </c>
    </row>
    <row r="1331" spans="1:10" ht="12.75">
      <c r="A1331" s="56" t="s">
        <v>3750</v>
      </c>
      <c r="B1331" s="38" t="s">
        <v>1733</v>
      </c>
      <c r="C1331" t="s">
        <v>1643</v>
      </c>
      <c r="I1331" s="59" t="s">
        <v>1732</v>
      </c>
      <c r="J1331" s="56">
        <v>2300</v>
      </c>
    </row>
    <row r="1332" spans="1:10" ht="12.75">
      <c r="A1332" s="52" t="s">
        <v>9</v>
      </c>
      <c r="B1332" s="38" t="s">
        <v>2978</v>
      </c>
      <c r="I1332" s="62" t="s">
        <v>682</v>
      </c>
      <c r="J1332" s="54">
        <v>14400</v>
      </c>
    </row>
    <row r="1333" spans="1:10" ht="12.75">
      <c r="A1333" s="56" t="s">
        <v>2225</v>
      </c>
      <c r="B1333" s="38" t="s">
        <v>1625</v>
      </c>
      <c r="C1333" t="s">
        <v>1642</v>
      </c>
      <c r="D1333" t="s">
        <v>1643</v>
      </c>
      <c r="I1333" s="59"/>
      <c r="J1333" s="56"/>
    </row>
    <row r="1334" spans="1:10" ht="12.75">
      <c r="A1334" s="52" t="s">
        <v>935</v>
      </c>
      <c r="B1334" s="38" t="s">
        <v>2773</v>
      </c>
      <c r="I1334" s="62" t="s">
        <v>414</v>
      </c>
      <c r="J1334" s="54">
        <v>2000</v>
      </c>
    </row>
    <row r="1335" spans="1:10" ht="12.75">
      <c r="A1335" s="52" t="s">
        <v>3846</v>
      </c>
      <c r="B1335" s="38" t="s">
        <v>2979</v>
      </c>
      <c r="I1335" s="62" t="s">
        <v>4060</v>
      </c>
      <c r="J1335" s="54">
        <v>2000</v>
      </c>
    </row>
    <row r="1336" spans="1:10" ht="12.75">
      <c r="A1336" s="52" t="s">
        <v>1052</v>
      </c>
      <c r="B1336" s="38" t="s">
        <v>2980</v>
      </c>
      <c r="I1336" s="62" t="s">
        <v>2678</v>
      </c>
      <c r="J1336" s="54">
        <v>29000</v>
      </c>
    </row>
    <row r="1337" spans="1:10" ht="12.75">
      <c r="A1337" s="56" t="s">
        <v>2226</v>
      </c>
      <c r="B1337" s="38" t="s">
        <v>1627</v>
      </c>
      <c r="C1337" t="s">
        <v>1642</v>
      </c>
      <c r="D1337" t="s">
        <v>1643</v>
      </c>
      <c r="I1337" s="59"/>
      <c r="J1337" s="56"/>
    </row>
    <row r="1338" spans="1:10" ht="12.75">
      <c r="A1338" s="52" t="s">
        <v>772</v>
      </c>
      <c r="B1338" s="38" t="s">
        <v>2981</v>
      </c>
      <c r="I1338" s="62" t="s">
        <v>1983</v>
      </c>
      <c r="J1338" s="54">
        <v>6000</v>
      </c>
    </row>
    <row r="1339" spans="1:10" ht="12.75">
      <c r="A1339" s="52" t="s">
        <v>989</v>
      </c>
      <c r="B1339" s="38" t="s">
        <v>2982</v>
      </c>
      <c r="I1339" s="62" t="s">
        <v>1989</v>
      </c>
      <c r="J1339" s="54">
        <v>12000</v>
      </c>
    </row>
    <row r="1340" spans="1:10" ht="12.75">
      <c r="A1340" s="56" t="s">
        <v>2227</v>
      </c>
      <c r="B1340" s="38" t="s">
        <v>1626</v>
      </c>
      <c r="C1340" t="s">
        <v>1643</v>
      </c>
      <c r="I1340" s="59"/>
      <c r="J1340" s="56"/>
    </row>
    <row r="1341" spans="1:10" ht="12.75">
      <c r="A1341" s="56" t="s">
        <v>488</v>
      </c>
      <c r="B1341" s="38" t="s">
        <v>1712</v>
      </c>
      <c r="C1341" t="s">
        <v>1642</v>
      </c>
      <c r="D1341" t="s">
        <v>1643</v>
      </c>
      <c r="I1341" s="59"/>
      <c r="J1341" s="56"/>
    </row>
    <row r="1342" spans="1:10" ht="12.75">
      <c r="A1342" s="56" t="s">
        <v>2228</v>
      </c>
      <c r="B1342" s="38" t="s">
        <v>1628</v>
      </c>
      <c r="C1342" t="s">
        <v>1642</v>
      </c>
      <c r="D1342" t="s">
        <v>1643</v>
      </c>
      <c r="E1342" t="s">
        <v>2040</v>
      </c>
      <c r="I1342" s="59"/>
      <c r="J1342" s="56"/>
    </row>
    <row r="1343" spans="1:10" ht="12.75">
      <c r="A1343" s="52" t="s">
        <v>592</v>
      </c>
      <c r="B1343" s="38" t="s">
        <v>2983</v>
      </c>
      <c r="I1343" s="62" t="s">
        <v>2677</v>
      </c>
      <c r="J1343" s="54">
        <v>29000</v>
      </c>
    </row>
    <row r="1344" spans="1:10" ht="12.75">
      <c r="A1344" s="52" t="s">
        <v>993</v>
      </c>
      <c r="B1344" s="38" t="s">
        <v>2984</v>
      </c>
      <c r="I1344" s="62" t="s">
        <v>3957</v>
      </c>
      <c r="J1344" s="54">
        <v>2200</v>
      </c>
    </row>
    <row r="1345" spans="1:10" ht="12.75">
      <c r="A1345" s="52" t="s">
        <v>471</v>
      </c>
      <c r="B1345" s="38" t="s">
        <v>2985</v>
      </c>
      <c r="I1345" s="62" t="s">
        <v>2343</v>
      </c>
      <c r="J1345" s="54">
        <v>2000</v>
      </c>
    </row>
    <row r="1346" spans="1:10" ht="12.75">
      <c r="A1346" s="52" t="s">
        <v>521</v>
      </c>
      <c r="B1346" s="38" t="s">
        <v>2986</v>
      </c>
      <c r="I1346" s="62" t="s">
        <v>642</v>
      </c>
      <c r="J1346" s="54">
        <v>20000</v>
      </c>
    </row>
    <row r="1347" spans="1:10" ht="12.75">
      <c r="A1347" s="52" t="s">
        <v>3637</v>
      </c>
      <c r="B1347" s="38" t="s">
        <v>2987</v>
      </c>
      <c r="I1347" s="62" t="s">
        <v>2687</v>
      </c>
      <c r="J1347" s="54">
        <v>27000</v>
      </c>
    </row>
    <row r="1348" spans="1:10" ht="12.75">
      <c r="A1348" s="52" t="s">
        <v>64</v>
      </c>
      <c r="B1348" s="38" t="s">
        <v>2988</v>
      </c>
      <c r="I1348" s="62" t="s">
        <v>238</v>
      </c>
      <c r="J1348" s="54">
        <v>9000</v>
      </c>
    </row>
    <row r="1349" spans="1:10" ht="12.75">
      <c r="A1349" s="53" t="s">
        <v>3789</v>
      </c>
      <c r="B1349" s="38" t="s">
        <v>2989</v>
      </c>
      <c r="I1349" s="62" t="s">
        <v>2690</v>
      </c>
      <c r="J1349" s="54">
        <v>26000</v>
      </c>
    </row>
    <row r="1350" spans="1:10" ht="12.75">
      <c r="A1350" s="52" t="s">
        <v>337</v>
      </c>
      <c r="B1350" s="38" t="s">
        <v>2990</v>
      </c>
      <c r="I1350" s="62" t="s">
        <v>654</v>
      </c>
      <c r="J1350" s="54">
        <v>14500</v>
      </c>
    </row>
    <row r="1351" spans="1:10" ht="12.75">
      <c r="A1351" s="52" t="s">
        <v>3790</v>
      </c>
      <c r="B1351" s="38" t="s">
        <v>2991</v>
      </c>
      <c r="I1351" s="62" t="s">
        <v>287</v>
      </c>
      <c r="J1351" s="54">
        <v>2000</v>
      </c>
    </row>
    <row r="1352" spans="1:10" ht="12.75">
      <c r="A1352" s="56" t="s">
        <v>3751</v>
      </c>
      <c r="B1352" s="38" t="s">
        <v>1629</v>
      </c>
      <c r="C1352" t="s">
        <v>1642</v>
      </c>
      <c r="D1352" t="s">
        <v>1643</v>
      </c>
      <c r="E1352" t="s">
        <v>2473</v>
      </c>
      <c r="F1352" t="s">
        <v>2474</v>
      </c>
      <c r="G1352" t="s">
        <v>3918</v>
      </c>
      <c r="I1352" s="59" t="s">
        <v>1734</v>
      </c>
      <c r="J1352" s="56">
        <v>150000</v>
      </c>
    </row>
    <row r="1353" spans="1:10" ht="12.75">
      <c r="A1353" s="52" t="s">
        <v>31</v>
      </c>
      <c r="B1353" s="38" t="s">
        <v>2992</v>
      </c>
      <c r="I1353" s="62" t="s">
        <v>2384</v>
      </c>
      <c r="J1353" s="54">
        <v>3000</v>
      </c>
    </row>
    <row r="1354" spans="1:10" ht="12.75">
      <c r="A1354" s="52" t="s">
        <v>1029</v>
      </c>
      <c r="B1354" s="38" t="s">
        <v>2993</v>
      </c>
      <c r="I1354" s="62" t="s">
        <v>2402</v>
      </c>
      <c r="J1354" s="54">
        <v>2000</v>
      </c>
    </row>
    <row r="1355" spans="1:10" ht="12.75">
      <c r="A1355" s="56" t="s">
        <v>3883</v>
      </c>
      <c r="I1355" s="59"/>
      <c r="J1355" s="56"/>
    </row>
    <row r="1356" spans="1:10" ht="12.75">
      <c r="A1356" s="53" t="s">
        <v>593</v>
      </c>
      <c r="B1356" s="38" t="s">
        <v>2994</v>
      </c>
      <c r="I1356" s="62" t="s">
        <v>2520</v>
      </c>
      <c r="J1356" s="54">
        <v>2000</v>
      </c>
    </row>
    <row r="1357" spans="1:10" ht="12.75">
      <c r="A1357" s="52" t="s">
        <v>3791</v>
      </c>
      <c r="B1357" s="38" t="s">
        <v>2995</v>
      </c>
      <c r="I1357" s="62" t="s">
        <v>2629</v>
      </c>
      <c r="J1357" s="54">
        <v>45000</v>
      </c>
    </row>
    <row r="1358" spans="1:10" ht="12.75">
      <c r="A1358" s="52" t="s">
        <v>773</v>
      </c>
      <c r="B1358" s="38" t="s">
        <v>2996</v>
      </c>
      <c r="I1358" s="62" t="s">
        <v>3977</v>
      </c>
      <c r="J1358" s="54">
        <v>2500</v>
      </c>
    </row>
    <row r="1359" spans="1:10" ht="12.75">
      <c r="A1359" s="53" t="s">
        <v>3638</v>
      </c>
      <c r="B1359" s="38" t="s">
        <v>2997</v>
      </c>
      <c r="I1359" s="62" t="s">
        <v>2647</v>
      </c>
      <c r="J1359" s="54">
        <v>37000</v>
      </c>
    </row>
    <row r="1360" spans="1:10" ht="12.75">
      <c r="A1360" s="52" t="s">
        <v>3812</v>
      </c>
      <c r="B1360" s="38" t="s">
        <v>2998</v>
      </c>
      <c r="I1360" s="62" t="s">
        <v>2277</v>
      </c>
      <c r="J1360" s="54">
        <v>7000</v>
      </c>
    </row>
    <row r="1361" spans="1:10" ht="12.75">
      <c r="A1361" s="52" t="s">
        <v>48</v>
      </c>
      <c r="B1361" s="38" t="s">
        <v>2999</v>
      </c>
      <c r="I1361" s="62" t="s">
        <v>612</v>
      </c>
      <c r="J1361" s="54">
        <v>22000</v>
      </c>
    </row>
    <row r="1362" spans="1:10" ht="12.75">
      <c r="A1362" s="56" t="s">
        <v>2229</v>
      </c>
      <c r="B1362" s="38" t="s">
        <v>1630</v>
      </c>
      <c r="C1362" t="s">
        <v>1642</v>
      </c>
      <c r="D1362" t="s">
        <v>1643</v>
      </c>
      <c r="I1362" s="59"/>
      <c r="J1362" s="56"/>
    </row>
    <row r="1363" spans="1:10" ht="12.75">
      <c r="A1363" s="52" t="s">
        <v>522</v>
      </c>
      <c r="B1363" s="38" t="s">
        <v>3000</v>
      </c>
      <c r="I1363" s="62" t="s">
        <v>643</v>
      </c>
      <c r="J1363" s="54">
        <v>20000</v>
      </c>
    </row>
    <row r="1364" spans="1:10" ht="12.75">
      <c r="A1364" s="52" t="s">
        <v>3813</v>
      </c>
      <c r="B1364" s="38" t="s">
        <v>3001</v>
      </c>
      <c r="I1364" s="62" t="s">
        <v>1313</v>
      </c>
      <c r="J1364" s="54">
        <v>6000</v>
      </c>
    </row>
    <row r="1365" spans="1:10" ht="12.75">
      <c r="A1365" s="53" t="s">
        <v>565</v>
      </c>
      <c r="B1365" s="38" t="s">
        <v>3002</v>
      </c>
      <c r="I1365" s="62" t="s">
        <v>406</v>
      </c>
      <c r="J1365" s="54">
        <v>2000</v>
      </c>
    </row>
    <row r="1366" spans="1:10" ht="12.75">
      <c r="A1366" s="52" t="s">
        <v>979</v>
      </c>
      <c r="B1366" s="38" t="s">
        <v>3003</v>
      </c>
      <c r="I1366" s="62" t="s">
        <v>3980</v>
      </c>
      <c r="J1366" s="54">
        <v>2700</v>
      </c>
    </row>
    <row r="1367" spans="1:10" ht="12.75">
      <c r="A1367" s="56" t="s">
        <v>489</v>
      </c>
      <c r="B1367" s="38" t="s">
        <v>1711</v>
      </c>
      <c r="C1367" t="s">
        <v>1642</v>
      </c>
      <c r="D1367" t="s">
        <v>1643</v>
      </c>
      <c r="I1367" s="59"/>
      <c r="J1367" s="56"/>
    </row>
    <row r="1368" spans="1:10" ht="12.75">
      <c r="A1368" s="52" t="s">
        <v>49</v>
      </c>
      <c r="B1368" s="38" t="s">
        <v>3004</v>
      </c>
      <c r="I1368" s="62" t="s">
        <v>606</v>
      </c>
      <c r="J1368" s="54">
        <v>23000</v>
      </c>
    </row>
    <row r="1369" spans="1:10" ht="12.75">
      <c r="A1369" s="52" t="s">
        <v>774</v>
      </c>
      <c r="B1369" s="38" t="s">
        <v>3005</v>
      </c>
      <c r="I1369" s="62" t="s">
        <v>674</v>
      </c>
      <c r="J1369" s="54">
        <v>15000</v>
      </c>
    </row>
    <row r="1370" spans="1:10" ht="12.75">
      <c r="A1370" s="52" t="s">
        <v>524</v>
      </c>
      <c r="B1370" s="38" t="s">
        <v>1448</v>
      </c>
      <c r="I1370" s="62" t="s">
        <v>2332</v>
      </c>
      <c r="J1370" s="54">
        <v>2800</v>
      </c>
    </row>
    <row r="1371" spans="1:10" ht="12.75">
      <c r="A1371" s="52" t="s">
        <v>1261</v>
      </c>
      <c r="B1371" s="38" t="s">
        <v>1461</v>
      </c>
      <c r="I1371" s="62" t="s">
        <v>671</v>
      </c>
      <c r="J1371" s="54">
        <v>12000</v>
      </c>
    </row>
    <row r="1372" spans="1:10" ht="12.75">
      <c r="A1372" s="52" t="s">
        <v>1262</v>
      </c>
      <c r="B1372" s="38" t="s">
        <v>1461</v>
      </c>
      <c r="I1372" s="62" t="s">
        <v>703</v>
      </c>
      <c r="J1372" s="54">
        <v>10000</v>
      </c>
    </row>
    <row r="1373" spans="1:10" ht="12.75">
      <c r="A1373" s="52" t="s">
        <v>472</v>
      </c>
      <c r="B1373" s="38" t="s">
        <v>1917</v>
      </c>
      <c r="I1373" s="62" t="s">
        <v>3503</v>
      </c>
      <c r="J1373" s="54">
        <v>7500</v>
      </c>
    </row>
    <row r="1374" spans="1:10" ht="12.75">
      <c r="A1374" s="53" t="s">
        <v>473</v>
      </c>
      <c r="B1374" s="38" t="s">
        <v>3006</v>
      </c>
      <c r="I1374" s="62" t="s">
        <v>3512</v>
      </c>
      <c r="J1374" s="54">
        <v>8000</v>
      </c>
    </row>
    <row r="1375" spans="1:10" ht="12.75">
      <c r="A1375" s="53" t="s">
        <v>153</v>
      </c>
      <c r="B1375" s="38" t="s">
        <v>3007</v>
      </c>
      <c r="I1375" s="62" t="s">
        <v>3499</v>
      </c>
      <c r="J1375" s="54">
        <v>8000</v>
      </c>
    </row>
    <row r="1376" spans="1:10" ht="12.75">
      <c r="A1376" s="52" t="s">
        <v>560</v>
      </c>
      <c r="B1376" s="38" t="s">
        <v>3008</v>
      </c>
      <c r="I1376" s="62" t="s">
        <v>2430</v>
      </c>
      <c r="J1376" s="54">
        <v>7500</v>
      </c>
    </row>
    <row r="1377" spans="1:10" ht="12.75">
      <c r="A1377" s="52" t="s">
        <v>571</v>
      </c>
      <c r="B1377" s="38" t="s">
        <v>3009</v>
      </c>
      <c r="I1377" s="62" t="s">
        <v>712</v>
      </c>
      <c r="J1377" s="54">
        <v>15500</v>
      </c>
    </row>
    <row r="1378" spans="1:10" ht="12.75">
      <c r="A1378" s="56" t="s">
        <v>2230</v>
      </c>
      <c r="B1378" s="38" t="s">
        <v>1631</v>
      </c>
      <c r="C1378" t="s">
        <v>1642</v>
      </c>
      <c r="D1378" t="s">
        <v>1643</v>
      </c>
      <c r="I1378" s="59"/>
      <c r="J1378" s="56"/>
    </row>
    <row r="1379" spans="1:10" ht="12.75">
      <c r="A1379" s="53" t="s">
        <v>1078</v>
      </c>
      <c r="B1379" s="38" t="s">
        <v>3010</v>
      </c>
      <c r="I1379" s="62" t="s">
        <v>4070</v>
      </c>
      <c r="J1379" s="54">
        <v>9000</v>
      </c>
    </row>
    <row r="1380" spans="1:10" ht="12.75">
      <c r="A1380" s="52" t="s">
        <v>3815</v>
      </c>
      <c r="B1380" s="38" t="s">
        <v>3011</v>
      </c>
      <c r="I1380" s="62" t="s">
        <v>3938</v>
      </c>
      <c r="J1380" s="54">
        <v>2500</v>
      </c>
    </row>
    <row r="1381" spans="1:10" ht="12.75">
      <c r="A1381" s="52" t="s">
        <v>3816</v>
      </c>
      <c r="B1381" s="38" t="s">
        <v>3012</v>
      </c>
      <c r="I1381" s="62" t="s">
        <v>3769</v>
      </c>
      <c r="J1381" s="54">
        <v>4500</v>
      </c>
    </row>
    <row r="1382" spans="1:10" ht="12.75">
      <c r="A1382" s="52" t="s">
        <v>338</v>
      </c>
      <c r="B1382" s="38" t="s">
        <v>1567</v>
      </c>
      <c r="I1382" s="62" t="s">
        <v>3958</v>
      </c>
      <c r="J1382" s="54">
        <v>2300</v>
      </c>
    </row>
    <row r="1383" spans="1:10" ht="12.75">
      <c r="A1383" s="53" t="s">
        <v>1217</v>
      </c>
      <c r="B1383" s="38" t="s">
        <v>3013</v>
      </c>
      <c r="I1383" s="62" t="s">
        <v>2611</v>
      </c>
      <c r="J1383" s="54">
        <v>72000</v>
      </c>
    </row>
    <row r="1384" spans="1:10" ht="12.75">
      <c r="A1384" s="52" t="s">
        <v>959</v>
      </c>
      <c r="I1384" s="62" t="s">
        <v>2646</v>
      </c>
      <c r="J1384" s="54">
        <v>37000</v>
      </c>
    </row>
    <row r="1385" spans="1:10" ht="12.75">
      <c r="A1385" s="52" t="s">
        <v>50</v>
      </c>
      <c r="B1385" s="38" t="s">
        <v>3014</v>
      </c>
      <c r="I1385" s="62" t="s">
        <v>361</v>
      </c>
      <c r="J1385" s="54">
        <v>5500</v>
      </c>
    </row>
    <row r="1386" spans="1:10" ht="12.75">
      <c r="A1386" s="52" t="s">
        <v>474</v>
      </c>
      <c r="B1386" s="38" t="s">
        <v>1588</v>
      </c>
      <c r="I1386" s="62" t="s">
        <v>3544</v>
      </c>
      <c r="J1386" s="54">
        <v>4000</v>
      </c>
    </row>
    <row r="1387" spans="1:10" ht="12.75">
      <c r="A1387" s="56" t="s">
        <v>1668</v>
      </c>
      <c r="B1387" s="38" t="s">
        <v>1710</v>
      </c>
      <c r="I1387" s="59"/>
      <c r="J1387" s="56"/>
    </row>
    <row r="1388" spans="1:10" ht="12.75">
      <c r="A1388" s="52" t="s">
        <v>2160</v>
      </c>
      <c r="B1388" s="38" t="s">
        <v>3015</v>
      </c>
      <c r="I1388" s="62" t="s">
        <v>3522</v>
      </c>
      <c r="J1388" s="54">
        <v>5400</v>
      </c>
    </row>
    <row r="1389" spans="1:10" ht="12.75">
      <c r="A1389" s="56" t="s">
        <v>1658</v>
      </c>
      <c r="B1389" s="38" t="s">
        <v>1632</v>
      </c>
      <c r="C1389" t="s">
        <v>1642</v>
      </c>
      <c r="D1389" t="s">
        <v>1643</v>
      </c>
      <c r="E1389" t="s">
        <v>3918</v>
      </c>
      <c r="I1389" s="59" t="s">
        <v>1735</v>
      </c>
      <c r="J1389" s="56">
        <v>72000</v>
      </c>
    </row>
    <row r="1390" spans="1:10" ht="12.75">
      <c r="A1390" s="53" t="s">
        <v>1053</v>
      </c>
      <c r="B1390" s="38" t="s">
        <v>3016</v>
      </c>
      <c r="I1390" s="62" t="s">
        <v>2637</v>
      </c>
      <c r="J1390" s="54">
        <v>41000</v>
      </c>
    </row>
    <row r="1391" spans="1:10" ht="12.75">
      <c r="A1391" s="52" t="s">
        <v>3639</v>
      </c>
      <c r="B1391" s="38" t="s">
        <v>3017</v>
      </c>
      <c r="I1391" s="62" t="s">
        <v>2661</v>
      </c>
      <c r="J1391" s="54">
        <v>33000</v>
      </c>
    </row>
    <row r="1392" spans="1:10" ht="12.75">
      <c r="A1392" s="52" t="s">
        <v>3640</v>
      </c>
      <c r="B1392" s="38" t="s">
        <v>3018</v>
      </c>
      <c r="I1392" s="62" t="s">
        <v>3519</v>
      </c>
      <c r="J1392" s="54">
        <v>16700</v>
      </c>
    </row>
    <row r="1393" spans="1:10" ht="12.75">
      <c r="A1393" s="53" t="s">
        <v>106</v>
      </c>
      <c r="B1393" s="38" t="s">
        <v>3019</v>
      </c>
      <c r="I1393" s="62" t="s">
        <v>229</v>
      </c>
      <c r="J1393" s="54">
        <v>6000</v>
      </c>
    </row>
    <row r="1394" spans="1:10" ht="12.75">
      <c r="A1394" s="52" t="s">
        <v>572</v>
      </c>
      <c r="B1394" s="38" t="s">
        <v>3020</v>
      </c>
      <c r="I1394" s="62" t="s">
        <v>275</v>
      </c>
      <c r="J1394" s="54">
        <v>3000</v>
      </c>
    </row>
    <row r="1395" spans="1:10" ht="12.75">
      <c r="A1395" s="52" t="s">
        <v>894</v>
      </c>
      <c r="B1395" s="38" t="s">
        <v>3021</v>
      </c>
      <c r="I1395" s="62" t="s">
        <v>274</v>
      </c>
      <c r="J1395" s="54">
        <v>2500</v>
      </c>
    </row>
    <row r="1396" spans="1:10" ht="12.75">
      <c r="A1396" s="56" t="s">
        <v>1659</v>
      </c>
      <c r="B1396" s="38" t="s">
        <v>1633</v>
      </c>
      <c r="C1396" t="s">
        <v>1642</v>
      </c>
      <c r="D1396" t="s">
        <v>1643</v>
      </c>
      <c r="E1396" t="s">
        <v>3918</v>
      </c>
      <c r="I1396" s="59" t="s">
        <v>1736</v>
      </c>
      <c r="J1396" s="56">
        <v>130000</v>
      </c>
    </row>
    <row r="1397" spans="1:10" ht="12.75">
      <c r="A1397" s="52" t="s">
        <v>3847</v>
      </c>
      <c r="B1397" s="38" t="s">
        <v>3022</v>
      </c>
      <c r="I1397" s="62" t="s">
        <v>2416</v>
      </c>
      <c r="J1397" s="54">
        <v>2100</v>
      </c>
    </row>
    <row r="1398" spans="1:10" ht="12.75">
      <c r="A1398" s="53" t="s">
        <v>525</v>
      </c>
      <c r="B1398" s="38" t="s">
        <v>2838</v>
      </c>
      <c r="I1398" s="62" t="s">
        <v>2441</v>
      </c>
      <c r="J1398" s="54">
        <v>3000</v>
      </c>
    </row>
    <row r="1399" spans="1:10" ht="12.75">
      <c r="A1399" s="52" t="s">
        <v>936</v>
      </c>
      <c r="I1399" s="62" t="s">
        <v>4092</v>
      </c>
      <c r="J1399" s="54">
        <v>2300</v>
      </c>
    </row>
    <row r="1400" spans="1:10" ht="12.75">
      <c r="A1400" s="56" t="s">
        <v>1178</v>
      </c>
      <c r="B1400" s="38" t="s">
        <v>2773</v>
      </c>
      <c r="C1400" t="s">
        <v>1643</v>
      </c>
      <c r="I1400" s="59" t="s">
        <v>1737</v>
      </c>
      <c r="J1400" s="56">
        <v>3500</v>
      </c>
    </row>
    <row r="1401" spans="1:10" ht="12.75">
      <c r="A1401" s="52" t="s">
        <v>3848</v>
      </c>
      <c r="B1401" s="38" t="s">
        <v>3023</v>
      </c>
      <c r="I1401" s="62" t="s">
        <v>2394</v>
      </c>
      <c r="J1401" s="54">
        <v>3000</v>
      </c>
    </row>
    <row r="1402" spans="1:10" ht="12.75">
      <c r="A1402" s="52" t="s">
        <v>32</v>
      </c>
      <c r="B1402" s="38" t="s">
        <v>3024</v>
      </c>
      <c r="I1402" s="62" t="s">
        <v>2339</v>
      </c>
      <c r="J1402" s="54">
        <v>3200</v>
      </c>
    </row>
    <row r="1403" spans="1:10" ht="12.75">
      <c r="A1403" s="52" t="s">
        <v>1275</v>
      </c>
      <c r="B1403" s="38" t="s">
        <v>3025</v>
      </c>
      <c r="I1403" s="62" t="s">
        <v>190</v>
      </c>
      <c r="J1403" s="54">
        <v>5000</v>
      </c>
    </row>
    <row r="1404" spans="1:10" ht="12.75">
      <c r="A1404" s="53" t="s">
        <v>1079</v>
      </c>
      <c r="B1404" s="38" t="s">
        <v>1464</v>
      </c>
      <c r="I1404" s="62" t="s">
        <v>209</v>
      </c>
      <c r="J1404" s="54">
        <v>8000</v>
      </c>
    </row>
    <row r="1405" spans="1:10" ht="12.75">
      <c r="A1405" s="52" t="s">
        <v>937</v>
      </c>
      <c r="I1405" s="62" t="s">
        <v>4078</v>
      </c>
      <c r="J1405" s="54">
        <v>5100</v>
      </c>
    </row>
    <row r="1406" spans="1:10" ht="12.75">
      <c r="A1406" s="52" t="s">
        <v>776</v>
      </c>
      <c r="I1406" s="62" t="s">
        <v>4065</v>
      </c>
      <c r="J1406" s="54">
        <v>16200</v>
      </c>
    </row>
    <row r="1407" spans="1:10" ht="12.75">
      <c r="A1407" s="52" t="s">
        <v>475</v>
      </c>
      <c r="B1407" s="38" t="s">
        <v>1917</v>
      </c>
      <c r="I1407" s="62" t="s">
        <v>691</v>
      </c>
      <c r="J1407" s="54">
        <v>12000</v>
      </c>
    </row>
    <row r="1408" spans="1:10" ht="12.75">
      <c r="A1408" s="56" t="s">
        <v>1171</v>
      </c>
      <c r="B1408" s="38" t="s">
        <v>1739</v>
      </c>
      <c r="C1408" t="s">
        <v>1642</v>
      </c>
      <c r="D1408" t="s">
        <v>1643</v>
      </c>
      <c r="I1408" s="59" t="s">
        <v>1738</v>
      </c>
      <c r="J1408" s="56">
        <v>2000</v>
      </c>
    </row>
    <row r="1409" spans="1:10" ht="12.75">
      <c r="A1409" s="52" t="s">
        <v>319</v>
      </c>
      <c r="B1409" s="38" t="s">
        <v>3026</v>
      </c>
      <c r="I1409" s="62" t="s">
        <v>2022</v>
      </c>
      <c r="J1409" s="54">
        <v>5700</v>
      </c>
    </row>
    <row r="1410" spans="1:10" ht="12.75">
      <c r="A1410" s="52" t="s">
        <v>960</v>
      </c>
      <c r="B1410" s="38" t="s">
        <v>3027</v>
      </c>
      <c r="I1410" s="62" t="s">
        <v>400</v>
      </c>
      <c r="J1410" s="54">
        <v>2000</v>
      </c>
    </row>
    <row r="1411" spans="1:10" ht="12.75">
      <c r="A1411" s="53" t="s">
        <v>526</v>
      </c>
      <c r="B1411" s="38" t="s">
        <v>2742</v>
      </c>
      <c r="I1411" s="62" t="s">
        <v>420</v>
      </c>
      <c r="J1411" s="54">
        <v>2100</v>
      </c>
    </row>
    <row r="1412" spans="1:10" ht="12.75">
      <c r="A1412" s="52" t="s">
        <v>476</v>
      </c>
      <c r="B1412" s="38" t="s">
        <v>3028</v>
      </c>
      <c r="I1412" s="62" t="s">
        <v>2330</v>
      </c>
      <c r="J1412" s="54">
        <v>3500</v>
      </c>
    </row>
    <row r="1413" spans="1:10" ht="12.75">
      <c r="A1413" s="53" t="s">
        <v>107</v>
      </c>
      <c r="B1413" s="38" t="s">
        <v>3029</v>
      </c>
      <c r="I1413" s="62" t="s">
        <v>2431</v>
      </c>
      <c r="J1413" s="54">
        <v>3000</v>
      </c>
    </row>
    <row r="1414" spans="1:10" ht="12.75">
      <c r="A1414" s="52" t="s">
        <v>938</v>
      </c>
      <c r="B1414" s="38" t="s">
        <v>3030</v>
      </c>
      <c r="I1414" s="62" t="s">
        <v>4091</v>
      </c>
      <c r="J1414" s="54">
        <v>3000</v>
      </c>
    </row>
    <row r="1415" spans="1:10" ht="12.75">
      <c r="A1415" s="52" t="s">
        <v>2161</v>
      </c>
      <c r="B1415" s="38" t="s">
        <v>3031</v>
      </c>
      <c r="I1415" s="62" t="s">
        <v>187</v>
      </c>
      <c r="J1415" s="54">
        <v>3800</v>
      </c>
    </row>
    <row r="1416" spans="1:10" ht="12.75">
      <c r="A1416" s="52" t="s">
        <v>980</v>
      </c>
      <c r="B1416" s="38" t="s">
        <v>3032</v>
      </c>
      <c r="I1416" s="62" t="s">
        <v>4064</v>
      </c>
      <c r="J1416" s="54">
        <v>2000</v>
      </c>
    </row>
    <row r="1417" spans="1:10" ht="12.75">
      <c r="A1417" s="53" t="s">
        <v>10</v>
      </c>
      <c r="B1417" s="38" t="s">
        <v>3033</v>
      </c>
      <c r="I1417" s="62" t="s">
        <v>2317</v>
      </c>
      <c r="J1417" s="54">
        <v>6500</v>
      </c>
    </row>
    <row r="1418" spans="1:10" ht="12.75">
      <c r="A1418" s="56" t="s">
        <v>1660</v>
      </c>
      <c r="B1418" s="38" t="s">
        <v>1890</v>
      </c>
      <c r="C1418" t="s">
        <v>1643</v>
      </c>
      <c r="I1418" s="59" t="s">
        <v>1740</v>
      </c>
      <c r="J1418" s="56">
        <v>11700</v>
      </c>
    </row>
    <row r="1419" spans="1:10" ht="12.75">
      <c r="A1419" s="56" t="s">
        <v>1661</v>
      </c>
      <c r="B1419" s="38" t="s">
        <v>1878</v>
      </c>
      <c r="C1419" t="s">
        <v>1643</v>
      </c>
      <c r="I1419" s="59" t="s">
        <v>1741</v>
      </c>
      <c r="J1419" s="56">
        <v>2500</v>
      </c>
    </row>
    <row r="1420" spans="1:10" ht="12.75">
      <c r="A1420" s="56" t="s">
        <v>1662</v>
      </c>
      <c r="B1420" s="38" t="s">
        <v>1634</v>
      </c>
      <c r="C1420" t="s">
        <v>1642</v>
      </c>
      <c r="D1420" t="s">
        <v>1643</v>
      </c>
      <c r="I1420" s="59" t="s">
        <v>1742</v>
      </c>
      <c r="J1420" s="56">
        <v>60000</v>
      </c>
    </row>
    <row r="1421" spans="1:10" ht="12.75">
      <c r="A1421" s="52" t="s">
        <v>1276</v>
      </c>
      <c r="B1421" s="38" t="s">
        <v>3034</v>
      </c>
      <c r="I1421" s="62" t="s">
        <v>359</v>
      </c>
      <c r="J1421" s="54">
        <v>2900</v>
      </c>
    </row>
    <row r="1422" spans="1:10" ht="12.75">
      <c r="A1422" s="56" t="s">
        <v>1663</v>
      </c>
      <c r="B1422" s="38" t="s">
        <v>1709</v>
      </c>
      <c r="C1422" t="s">
        <v>1643</v>
      </c>
      <c r="I1422" s="59"/>
      <c r="J1422" s="56"/>
    </row>
    <row r="1423" spans="1:10" ht="12.75">
      <c r="A1423" s="56" t="s">
        <v>1664</v>
      </c>
      <c r="B1423" s="38" t="s">
        <v>1635</v>
      </c>
      <c r="C1423" t="s">
        <v>1642</v>
      </c>
      <c r="D1423" t="s">
        <v>2096</v>
      </c>
      <c r="E1423" t="s">
        <v>2097</v>
      </c>
      <c r="I1423" s="59" t="s">
        <v>1743</v>
      </c>
      <c r="J1423" s="56">
        <v>55000</v>
      </c>
    </row>
    <row r="1424" spans="1:10" ht="12.75">
      <c r="A1424" s="52" t="s">
        <v>33</v>
      </c>
      <c r="B1424" s="38" t="s">
        <v>3035</v>
      </c>
      <c r="I1424" s="62" t="s">
        <v>4025</v>
      </c>
      <c r="J1424" s="54">
        <v>3500</v>
      </c>
    </row>
    <row r="1425" spans="1:10" ht="12.75">
      <c r="A1425" s="52" t="s">
        <v>34</v>
      </c>
      <c r="B1425" s="38" t="s">
        <v>3024</v>
      </c>
      <c r="I1425" s="62" t="s">
        <v>2389</v>
      </c>
      <c r="J1425" s="54">
        <v>3500</v>
      </c>
    </row>
    <row r="1426" spans="1:10" ht="12.75">
      <c r="A1426" s="52" t="s">
        <v>309</v>
      </c>
      <c r="B1426" s="38" t="s">
        <v>3036</v>
      </c>
      <c r="I1426" s="62" t="s">
        <v>1316</v>
      </c>
      <c r="J1426" s="54">
        <v>12000</v>
      </c>
    </row>
    <row r="1427" spans="1:10" ht="12.75">
      <c r="A1427" s="52" t="s">
        <v>1054</v>
      </c>
      <c r="B1427" s="38" t="s">
        <v>1635</v>
      </c>
      <c r="I1427" s="62" t="s">
        <v>2005</v>
      </c>
      <c r="J1427" s="54">
        <v>6000</v>
      </c>
    </row>
    <row r="1428" spans="1:10" ht="12.75">
      <c r="A1428" s="56" t="s">
        <v>1665</v>
      </c>
      <c r="B1428" s="38" t="s">
        <v>1636</v>
      </c>
      <c r="C1428" t="s">
        <v>1644</v>
      </c>
      <c r="I1428" s="59"/>
      <c r="J1428" s="56"/>
    </row>
    <row r="1429" spans="1:10" ht="12.75">
      <c r="A1429" s="52" t="s">
        <v>528</v>
      </c>
      <c r="B1429" s="38" t="s">
        <v>3037</v>
      </c>
      <c r="I1429" s="62" t="s">
        <v>277</v>
      </c>
      <c r="J1429" s="54">
        <v>2600</v>
      </c>
    </row>
    <row r="1430" spans="1:10" ht="12.75">
      <c r="A1430" s="52" t="s">
        <v>3641</v>
      </c>
      <c r="B1430" s="38" t="s">
        <v>3038</v>
      </c>
      <c r="I1430" s="62" t="s">
        <v>2018</v>
      </c>
      <c r="J1430" s="54">
        <v>5000</v>
      </c>
    </row>
    <row r="1431" spans="1:10" ht="12.75">
      <c r="A1431" s="53" t="s">
        <v>561</v>
      </c>
      <c r="B1431" s="38" t="s">
        <v>2911</v>
      </c>
      <c r="I1431" s="62" t="s">
        <v>633</v>
      </c>
      <c r="J1431" s="54">
        <v>20000</v>
      </c>
    </row>
    <row r="1432" spans="1:10" ht="12.75">
      <c r="A1432" s="56" t="s">
        <v>1666</v>
      </c>
      <c r="B1432" s="38" t="s">
        <v>1637</v>
      </c>
      <c r="C1432" t="s">
        <v>1642</v>
      </c>
      <c r="D1432" t="s">
        <v>1643</v>
      </c>
      <c r="I1432" s="59"/>
      <c r="J1432" s="56"/>
    </row>
    <row r="1433" spans="1:10" ht="12.75">
      <c r="A1433" t="s">
        <v>1667</v>
      </c>
      <c r="B1433" s="38" t="s">
        <v>1708</v>
      </c>
      <c r="J1433"/>
    </row>
  </sheetData>
  <autoFilter ref="A1:J1432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R46"/>
  <sheetViews>
    <sheetView showRowColHeaders="0" workbookViewId="0" topLeftCell="A1">
      <selection activeCell="B16" sqref="B16:E16"/>
    </sheetView>
  </sheetViews>
  <sheetFormatPr defaultColWidth="11.421875" defaultRowHeight="12.75" zeroHeight="1"/>
  <cols>
    <col min="1" max="1" width="53.00390625" style="0" bestFit="1" customWidth="1"/>
    <col min="2" max="2" width="18.57421875" style="0" customWidth="1"/>
    <col min="3" max="3" width="16.8515625" style="0" customWidth="1"/>
    <col min="4" max="4" width="15.00390625" style="0" customWidth="1"/>
    <col min="5" max="5" width="14.57421875" style="0" customWidth="1"/>
    <col min="6" max="6" width="5.140625" style="0" customWidth="1"/>
    <col min="7" max="16384" width="11.421875" style="0" hidden="1" customWidth="1"/>
  </cols>
  <sheetData>
    <row r="1" spans="1:6" ht="12.75">
      <c r="A1" s="213" t="s">
        <v>258</v>
      </c>
      <c r="B1" s="214"/>
      <c r="C1" s="214"/>
      <c r="D1" s="214"/>
      <c r="E1" s="215"/>
      <c r="F1" s="65"/>
    </row>
    <row r="2" spans="1:6" ht="12.75">
      <c r="A2" s="216"/>
      <c r="B2" s="217"/>
      <c r="C2" s="217"/>
      <c r="D2" s="217"/>
      <c r="E2" s="218"/>
      <c r="F2" s="65"/>
    </row>
    <row r="3" spans="1:6" ht="13.5" thickBot="1">
      <c r="A3" s="219"/>
      <c r="B3" s="220"/>
      <c r="C3" s="220"/>
      <c r="D3" s="220"/>
      <c r="E3" s="221"/>
      <c r="F3" s="65"/>
    </row>
    <row r="4" spans="1:6" ht="12.75">
      <c r="A4" s="64"/>
      <c r="B4" s="64"/>
      <c r="C4" s="65"/>
      <c r="D4" s="65"/>
      <c r="E4" s="65"/>
      <c r="F4" s="65"/>
    </row>
    <row r="5" spans="1:18" ht="47.25" customHeight="1">
      <c r="A5" s="94" t="s">
        <v>1810</v>
      </c>
      <c r="B5" s="222" t="s">
        <v>534</v>
      </c>
      <c r="C5" s="223"/>
      <c r="D5" s="223"/>
      <c r="E5" s="224"/>
      <c r="F5" s="65"/>
      <c r="G5" s="65">
        <f>MATCH(B5,NOM_DE_L_ETABLISSEMENT,0)</f>
        <v>1225</v>
      </c>
      <c r="H5" s="65" t="s">
        <v>1387</v>
      </c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5.75" customHeight="1">
      <c r="A6" s="95" t="s">
        <v>1638</v>
      </c>
      <c r="B6" s="225" t="s">
        <v>1450</v>
      </c>
      <c r="C6" s="225"/>
      <c r="D6" s="225"/>
      <c r="E6" s="225"/>
      <c r="F6" s="65"/>
      <c r="G6" s="65"/>
      <c r="H6" s="65" t="s">
        <v>1388</v>
      </c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6" ht="15.75" customHeight="1">
      <c r="A7" s="95" t="s">
        <v>3889</v>
      </c>
      <c r="B7" s="225" t="s">
        <v>2273</v>
      </c>
      <c r="C7" s="225"/>
      <c r="D7" s="225"/>
      <c r="E7" s="225"/>
      <c r="F7" s="65"/>
    </row>
    <row r="8" spans="1:6" ht="15.75" customHeight="1">
      <c r="A8" s="95" t="s">
        <v>252</v>
      </c>
      <c r="B8" s="208"/>
      <c r="C8" s="208"/>
      <c r="D8" s="208"/>
      <c r="E8" s="208"/>
      <c r="F8" s="65"/>
    </row>
    <row r="9" spans="1:6" ht="15.75" customHeight="1">
      <c r="A9" s="95" t="s">
        <v>253</v>
      </c>
      <c r="B9" s="209" t="s">
        <v>540</v>
      </c>
      <c r="C9" s="209"/>
      <c r="D9" s="209"/>
      <c r="E9" s="209"/>
      <c r="F9" s="65"/>
    </row>
    <row r="10" spans="1:6" ht="15.75" customHeight="1">
      <c r="A10" s="95" t="s">
        <v>254</v>
      </c>
      <c r="B10" s="209" t="s">
        <v>1923</v>
      </c>
      <c r="C10" s="209"/>
      <c r="D10" s="209"/>
      <c r="E10" s="209"/>
      <c r="F10" s="65"/>
    </row>
    <row r="11" spans="1:6" ht="30" customHeight="1">
      <c r="A11" s="210" t="s">
        <v>3723</v>
      </c>
      <c r="B11" s="211"/>
      <c r="C11" s="211"/>
      <c r="D11" s="211"/>
      <c r="E11" s="212"/>
      <c r="F11" s="65"/>
    </row>
    <row r="12" spans="1:6" ht="17.25" customHeight="1">
      <c r="A12" s="93" t="s">
        <v>1410</v>
      </c>
      <c r="B12" s="201"/>
      <c r="C12" s="202"/>
      <c r="D12" s="202"/>
      <c r="E12" s="203"/>
      <c r="F12" s="65"/>
    </row>
    <row r="13" spans="1:6" ht="17.25" customHeight="1">
      <c r="A13" s="93" t="s">
        <v>1411</v>
      </c>
      <c r="B13" s="201"/>
      <c r="C13" s="202"/>
      <c r="D13" s="202"/>
      <c r="E13" s="203"/>
      <c r="F13" s="65"/>
    </row>
    <row r="14" spans="1:6" ht="17.25" customHeight="1">
      <c r="A14" s="93" t="s">
        <v>1412</v>
      </c>
      <c r="B14" s="201"/>
      <c r="C14" s="202"/>
      <c r="D14" s="202"/>
      <c r="E14" s="203"/>
      <c r="F14" s="65"/>
    </row>
    <row r="15" spans="1:6" ht="17.25" customHeight="1">
      <c r="A15" s="93" t="s">
        <v>1413</v>
      </c>
      <c r="B15" s="201"/>
      <c r="C15" s="202"/>
      <c r="D15" s="202"/>
      <c r="E15" s="203"/>
      <c r="F15" s="65"/>
    </row>
    <row r="16" spans="1:6" ht="17.25" customHeight="1">
      <c r="A16" s="93" t="s">
        <v>1414</v>
      </c>
      <c r="B16" s="201"/>
      <c r="C16" s="202"/>
      <c r="D16" s="202"/>
      <c r="E16" s="203"/>
      <c r="F16" s="65"/>
    </row>
    <row r="17" spans="1:6" ht="17.25" customHeight="1">
      <c r="A17" s="93" t="s">
        <v>1415</v>
      </c>
      <c r="B17" s="201"/>
      <c r="C17" s="202"/>
      <c r="D17" s="202"/>
      <c r="E17" s="203"/>
      <c r="F17" s="65"/>
    </row>
    <row r="18" spans="1:6" ht="12.75">
      <c r="A18" s="64"/>
      <c r="B18" s="66"/>
      <c r="C18" s="65"/>
      <c r="D18" s="65"/>
      <c r="E18" s="65"/>
      <c r="F18" s="65"/>
    </row>
    <row r="19" spans="1:6" ht="12.75">
      <c r="A19" s="67"/>
      <c r="B19" s="67"/>
      <c r="C19" s="68"/>
      <c r="D19" s="68"/>
      <c r="E19" s="68"/>
      <c r="F19" s="65"/>
    </row>
    <row r="20" spans="1:6" ht="12.75">
      <c r="A20" s="67"/>
      <c r="B20" s="67"/>
      <c r="C20" s="68"/>
      <c r="D20" s="68"/>
      <c r="E20" s="68"/>
      <c r="F20" s="65"/>
    </row>
    <row r="21" spans="1:6" ht="12.75">
      <c r="A21" s="69"/>
      <c r="B21" s="69"/>
      <c r="C21" s="69"/>
      <c r="D21" s="69"/>
      <c r="E21" s="69"/>
      <c r="F21" s="65"/>
    </row>
    <row r="22" spans="1:6" ht="12.75">
      <c r="A22" s="204"/>
      <c r="B22" s="204"/>
      <c r="C22" s="69"/>
      <c r="D22" s="69"/>
      <c r="E22" s="69"/>
      <c r="F22" s="69"/>
    </row>
    <row r="23" spans="1:6" ht="12.75">
      <c r="A23" s="204"/>
      <c r="B23" s="204"/>
      <c r="C23" s="69"/>
      <c r="D23" s="69"/>
      <c r="E23" s="69"/>
      <c r="F23" s="69"/>
    </row>
    <row r="24" spans="1:6" ht="24" thickBot="1">
      <c r="A24" s="205" t="s">
        <v>1409</v>
      </c>
      <c r="B24" s="206"/>
      <c r="C24" s="206"/>
      <c r="D24" s="206"/>
      <c r="E24" s="207"/>
      <c r="F24" s="69"/>
    </row>
    <row r="25" spans="1:6" ht="12.75">
      <c r="A25" s="70"/>
      <c r="B25" s="70"/>
      <c r="C25" s="65"/>
      <c r="D25" s="65"/>
      <c r="E25" s="65"/>
      <c r="F25" s="65"/>
    </row>
    <row r="26" spans="1:6" ht="18.75">
      <c r="A26" s="96" t="s">
        <v>4097</v>
      </c>
      <c r="B26" s="165"/>
      <c r="C26" s="97" t="s">
        <v>1813</v>
      </c>
      <c r="D26" s="98"/>
      <c r="E26" s="65"/>
      <c r="F26" s="65"/>
    </row>
    <row r="27" spans="1:6" ht="12.75">
      <c r="A27" s="70"/>
      <c r="B27" s="70"/>
      <c r="C27" s="65"/>
      <c r="D27" s="71"/>
      <c r="E27" s="65"/>
      <c r="F27" s="65"/>
    </row>
    <row r="28" spans="1:6" ht="15.75">
      <c r="A28" s="99" t="s">
        <v>1814</v>
      </c>
      <c r="B28" s="100">
        <f>IF(ISERR(AVERAGE(FicheDispositifs!K13:V13,FicheDispositifs!K21:V21)),"",AVERAGE(FicheDispositifs!K13:V13,FicheDispositifs!K21:V21))</f>
      </c>
      <c r="C28" s="195" t="s">
        <v>726</v>
      </c>
      <c r="D28" s="198"/>
      <c r="E28" s="65"/>
      <c r="F28" s="65"/>
    </row>
    <row r="29" spans="1:6" ht="15.75">
      <c r="A29" s="99" t="s">
        <v>1815</v>
      </c>
      <c r="B29" s="100">
        <f>IF(ISERR(AVERAGE(FicheDispositifs!K30:V30)),"",AVERAGE(FicheDispositifs!K30:V30))</f>
      </c>
      <c r="C29" s="196"/>
      <c r="D29" s="198"/>
      <c r="E29" s="65"/>
      <c r="F29" s="65"/>
    </row>
    <row r="30" spans="1:6" ht="15.75">
      <c r="A30" s="99" t="s">
        <v>1816</v>
      </c>
      <c r="B30" s="101">
        <f>IF(FicheAnalysesComparatives!F7="","",FicheAnalysesComparatives!F7)</f>
      </c>
      <c r="C30" s="197"/>
      <c r="D30" s="65"/>
      <c r="E30" s="65"/>
      <c r="F30" s="65"/>
    </row>
    <row r="31" spans="1:6" ht="15.75">
      <c r="A31" s="99" t="s">
        <v>1817</v>
      </c>
      <c r="B31" s="111">
        <f>IF(ISERR(AVERAGE(B28:B30)),"",IF(AND(B26="oui",AVERAGE(B28:B30)*1.1&gt;10),10,IF(AND(B26="oui",AVERAGE(B28:B30)&lt;10),AVERAGE(B28:B30)*1.1,AVERAGE(B28:B30))))</f>
      </c>
      <c r="C31" s="92" t="str">
        <f>IF(OR(B28&lt;6,B29&lt;6,B30&lt;6),"système non valide",IF(B31&gt;=8,"système valide","système non valide"))</f>
        <v>système valide</v>
      </c>
      <c r="D31" s="65"/>
      <c r="E31" s="65"/>
      <c r="F31" s="65"/>
    </row>
    <row r="32" spans="1:6" ht="12.75">
      <c r="A32" s="199"/>
      <c r="B32" s="199"/>
      <c r="C32" s="199"/>
      <c r="D32" s="199"/>
      <c r="E32" s="199"/>
      <c r="F32" s="65"/>
    </row>
    <row r="33" spans="1:6" ht="28.5">
      <c r="A33" s="167" t="s">
        <v>1330</v>
      </c>
      <c r="B33" s="178" t="s">
        <v>1140</v>
      </c>
      <c r="C33" s="200"/>
      <c r="D33" s="65"/>
      <c r="E33" s="168" t="s">
        <v>1139</v>
      </c>
      <c r="F33" s="65"/>
    </row>
    <row r="34" spans="1:6" ht="12.75">
      <c r="A34" s="102" t="s">
        <v>1136</v>
      </c>
      <c r="B34" s="193"/>
      <c r="C34" s="193"/>
      <c r="D34" s="65"/>
      <c r="E34" s="89"/>
      <c r="F34" s="65"/>
    </row>
    <row r="35" spans="1:6" ht="12.75">
      <c r="A35" s="102" t="s">
        <v>1137</v>
      </c>
      <c r="B35" s="193"/>
      <c r="C35" s="193"/>
      <c r="D35" s="65"/>
      <c r="E35" s="90">
        <f>B35-B34</f>
        <v>0</v>
      </c>
      <c r="F35" s="65"/>
    </row>
    <row r="36" spans="1:6" ht="12.75">
      <c r="A36" s="102" t="s">
        <v>1138</v>
      </c>
      <c r="B36" s="193"/>
      <c r="C36" s="193"/>
      <c r="D36" s="72"/>
      <c r="E36" s="90">
        <f>B36-B34</f>
        <v>0</v>
      </c>
      <c r="F36" s="72"/>
    </row>
    <row r="37" spans="1:6" ht="13.5" thickBot="1">
      <c r="A37" s="194"/>
      <c r="B37" s="194"/>
      <c r="C37" s="194"/>
      <c r="D37" s="194"/>
      <c r="E37" s="194"/>
      <c r="F37" s="72"/>
    </row>
    <row r="38" spans="1:6" ht="24" thickBot="1">
      <c r="A38" s="181" t="s">
        <v>2570</v>
      </c>
      <c r="B38" s="182"/>
      <c r="C38" s="182"/>
      <c r="D38" s="182"/>
      <c r="E38" s="183"/>
      <c r="F38" s="72"/>
    </row>
    <row r="39" spans="1:6" ht="16.5" customHeight="1">
      <c r="A39" s="184"/>
      <c r="B39" s="185"/>
      <c r="C39" s="185"/>
      <c r="D39" s="185"/>
      <c r="E39" s="186"/>
      <c r="F39" s="72"/>
    </row>
    <row r="40" spans="1:6" ht="16.5" customHeight="1">
      <c r="A40" s="187"/>
      <c r="B40" s="188"/>
      <c r="C40" s="188"/>
      <c r="D40" s="188"/>
      <c r="E40" s="189"/>
      <c r="F40" s="72"/>
    </row>
    <row r="41" spans="1:6" ht="16.5" customHeight="1">
      <c r="A41" s="187"/>
      <c r="B41" s="188"/>
      <c r="C41" s="188"/>
      <c r="D41" s="188"/>
      <c r="E41" s="189"/>
      <c r="F41" s="72"/>
    </row>
    <row r="42" spans="1:6" ht="16.5" customHeight="1">
      <c r="A42" s="187"/>
      <c r="B42" s="188"/>
      <c r="C42" s="188"/>
      <c r="D42" s="188"/>
      <c r="E42" s="189"/>
      <c r="F42" s="72"/>
    </row>
    <row r="43" spans="1:6" ht="16.5" customHeight="1">
      <c r="A43" s="187"/>
      <c r="B43" s="188"/>
      <c r="C43" s="188"/>
      <c r="D43" s="188"/>
      <c r="E43" s="189"/>
      <c r="F43" s="72"/>
    </row>
    <row r="44" spans="1:6" ht="16.5" customHeight="1">
      <c r="A44" s="187"/>
      <c r="B44" s="188"/>
      <c r="C44" s="188"/>
      <c r="D44" s="188"/>
      <c r="E44" s="189"/>
      <c r="F44" s="72"/>
    </row>
    <row r="45" spans="1:6" ht="16.5" customHeight="1" thickBot="1">
      <c r="A45" s="190"/>
      <c r="B45" s="191"/>
      <c r="C45" s="191"/>
      <c r="D45" s="191"/>
      <c r="E45" s="192"/>
      <c r="F45" s="72"/>
    </row>
    <row r="46" spans="1:6" ht="12.75">
      <c r="A46" s="65"/>
      <c r="B46" s="65"/>
      <c r="C46" s="65"/>
      <c r="D46" s="65"/>
      <c r="E46" s="65"/>
      <c r="F46" s="65"/>
    </row>
  </sheetData>
  <sheetProtection sheet="1" objects="1" scenarios="1" selectLockedCells="1"/>
  <mergeCells count="26">
    <mergeCell ref="A1:E3"/>
    <mergeCell ref="B5:E5"/>
    <mergeCell ref="B6:E6"/>
    <mergeCell ref="B7:E7"/>
    <mergeCell ref="B8:E8"/>
    <mergeCell ref="B9:E9"/>
    <mergeCell ref="B10:E10"/>
    <mergeCell ref="A11:E11"/>
    <mergeCell ref="B12:E12"/>
    <mergeCell ref="B13:E13"/>
    <mergeCell ref="B14:E14"/>
    <mergeCell ref="B15:E15"/>
    <mergeCell ref="B16:E16"/>
    <mergeCell ref="B17:E17"/>
    <mergeCell ref="A22:B23"/>
    <mergeCell ref="A24:E24"/>
    <mergeCell ref="C28:C30"/>
    <mergeCell ref="D28:D29"/>
    <mergeCell ref="A32:E32"/>
    <mergeCell ref="B33:C33"/>
    <mergeCell ref="A38:E38"/>
    <mergeCell ref="A39:E45"/>
    <mergeCell ref="B34:C34"/>
    <mergeCell ref="B35:C35"/>
    <mergeCell ref="B36:C36"/>
    <mergeCell ref="A37:E37"/>
  </mergeCells>
  <conditionalFormatting sqref="C31">
    <cfRule type="cellIs" priority="1" dxfId="0" operator="equal" stopIfTrue="1">
      <formula>"système valide"</formula>
    </cfRule>
    <cfRule type="cellIs" priority="2" dxfId="1" operator="equal" stopIfTrue="1">
      <formula>"système non valide"</formula>
    </cfRule>
  </conditionalFormatting>
  <conditionalFormatting sqref="B28:B30">
    <cfRule type="cellIs" priority="3" dxfId="2" operator="lessThan" stopIfTrue="1">
      <formula>5</formula>
    </cfRule>
  </conditionalFormatting>
  <dataValidations count="6">
    <dataValidation errorStyle="information" type="list" allowBlank="1" showInputMessage="1" sqref="B12:B17">
      <formula1>Type_Point</formula1>
    </dataValidation>
    <dataValidation type="list" allowBlank="1" showInputMessage="1" sqref="B9:E9">
      <formula1>Intervenants</formula1>
    </dataValidation>
    <dataValidation type="list" allowBlank="1" showInputMessage="1" sqref="B10">
      <formula1>Laboratoires</formula1>
    </dataValidation>
    <dataValidation type="date" allowBlank="1" showInputMessage="1" showErrorMessage="1" promptTitle="Saisir la date et heure" prompt="Format de saisie&#10;jj/mm hh:mm&#10;Exemple&#10;12/01 06:50 (12 janvier à 06h50)" sqref="B34:C36">
      <formula1>40544</formula1>
      <formula2>40908</formula2>
    </dataValidation>
    <dataValidation type="list" allowBlank="1" showInputMessage="1" showErrorMessage="1" sqref="B5:E5">
      <formula1>NOM_DE_L_ETABLISSEMENT</formula1>
    </dataValidation>
    <dataValidation type="list" allowBlank="1" showInputMessage="1" showErrorMessage="1" sqref="B26">
      <formula1>"oui, non"</formula1>
    </dataValidation>
  </dataValidation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21111">
    <pageSetUpPr fitToPage="1"/>
  </sheetPr>
  <dimension ref="A1:W31"/>
  <sheetViews>
    <sheetView showGridLines="0" showRowColHeaders="0" workbookViewId="0" topLeftCell="A1">
      <pane xSplit="10" ySplit="2" topLeftCell="K18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K10" sqref="K10"/>
    </sheetView>
  </sheetViews>
  <sheetFormatPr defaultColWidth="11.421875" defaultRowHeight="12.75" zeroHeight="1"/>
  <cols>
    <col min="1" max="1" width="3.421875" style="0" customWidth="1"/>
    <col min="2" max="3" width="9.00390625" style="0" customWidth="1"/>
    <col min="4" max="4" width="10.8515625" style="0" customWidth="1"/>
    <col min="5" max="9" width="9.00390625" style="0" customWidth="1"/>
    <col min="10" max="10" width="5.7109375" style="0" customWidth="1"/>
    <col min="11" max="14" width="10.7109375" style="0" customWidth="1"/>
    <col min="23" max="23" width="11.421875" style="42" customWidth="1" collapsed="1"/>
    <col min="24" max="16384" width="11.421875" style="0" hidden="1" customWidth="1"/>
  </cols>
  <sheetData>
    <row r="1" spans="1:23" ht="13.5" thickBot="1">
      <c r="A1" s="245" t="str">
        <f>RéférenceContrôle!B5&amp;" le "</f>
        <v>SEVENANS (90) le </v>
      </c>
      <c r="B1" s="245"/>
      <c r="C1" s="245"/>
      <c r="D1" s="245"/>
      <c r="E1" s="245"/>
      <c r="F1" s="245"/>
      <c r="G1" s="245"/>
      <c r="H1" s="246">
        <f>RéférenceContrôle!B8</f>
        <v>0</v>
      </c>
      <c r="I1" s="246"/>
      <c r="J1" s="246"/>
      <c r="K1" s="228" t="s">
        <v>1410</v>
      </c>
      <c r="L1" s="229"/>
      <c r="M1" s="228" t="s">
        <v>1411</v>
      </c>
      <c r="N1" s="229"/>
      <c r="O1" s="228" t="s">
        <v>1412</v>
      </c>
      <c r="P1" s="229"/>
      <c r="Q1" s="228" t="s">
        <v>1413</v>
      </c>
      <c r="R1" s="229"/>
      <c r="S1" s="228" t="s">
        <v>1414</v>
      </c>
      <c r="T1" s="229"/>
      <c r="U1" s="228" t="s">
        <v>1415</v>
      </c>
      <c r="V1" s="229"/>
      <c r="W1" s="65"/>
    </row>
    <row r="2" spans="1:23" ht="13.5" thickBot="1">
      <c r="A2" s="245"/>
      <c r="B2" s="245"/>
      <c r="C2" s="245"/>
      <c r="D2" s="245"/>
      <c r="E2" s="245"/>
      <c r="F2" s="245"/>
      <c r="G2" s="245"/>
      <c r="H2" s="246"/>
      <c r="I2" s="246"/>
      <c r="J2" s="246"/>
      <c r="K2" s="234">
        <f>IF(ISBLANK(RéférenceContrôle!$B$12),"",RéférenceContrôle!$B$12)</f>
      </c>
      <c r="L2" s="235"/>
      <c r="M2" s="234">
        <f>IF(ISBLANK(RéférenceContrôle!$B$13),"",RéférenceContrôle!$B$13)</f>
      </c>
      <c r="N2" s="235"/>
      <c r="O2" s="234">
        <f>IF(ISBLANK(RéférenceContrôle!$B$14),"",RéférenceContrôle!$B$14)</f>
      </c>
      <c r="P2" s="235"/>
      <c r="Q2" s="234">
        <f>IF(ISBLANK(RéférenceContrôle!$B$15),"",RéférenceContrôle!$B$15)</f>
      </c>
      <c r="R2" s="235"/>
      <c r="S2" s="234">
        <f>IF(ISBLANK(RéférenceContrôle!$B$16),"",RéférenceContrôle!$B$16)</f>
      </c>
      <c r="T2" s="235"/>
      <c r="U2" s="234">
        <f>IF(ISBLANK(RéférenceContrôle!$B$17),"",RéférenceContrôle!$B$17)</f>
      </c>
      <c r="V2" s="235"/>
      <c r="W2" s="65"/>
    </row>
    <row r="3" spans="1:23" ht="15.75">
      <c r="A3" s="226" t="s">
        <v>242</v>
      </c>
      <c r="B3" s="226"/>
      <c r="C3" s="226"/>
      <c r="D3" s="226"/>
      <c r="E3" s="226"/>
      <c r="F3" s="226"/>
      <c r="G3" s="226"/>
      <c r="H3" s="226"/>
      <c r="I3" s="227"/>
      <c r="J3" s="76" t="s">
        <v>245</v>
      </c>
      <c r="K3" s="81" t="s">
        <v>243</v>
      </c>
      <c r="L3" s="82" t="s">
        <v>244</v>
      </c>
      <c r="M3" s="81" t="s">
        <v>243</v>
      </c>
      <c r="N3" s="82" t="s">
        <v>244</v>
      </c>
      <c r="O3" s="81" t="s">
        <v>243</v>
      </c>
      <c r="P3" s="82" t="s">
        <v>244</v>
      </c>
      <c r="Q3" s="81" t="s">
        <v>243</v>
      </c>
      <c r="R3" s="82" t="s">
        <v>244</v>
      </c>
      <c r="S3" s="81" t="s">
        <v>243</v>
      </c>
      <c r="T3" s="82" t="s">
        <v>244</v>
      </c>
      <c r="U3" s="81" t="s">
        <v>243</v>
      </c>
      <c r="V3" s="82" t="s">
        <v>244</v>
      </c>
      <c r="W3" s="65"/>
    </row>
    <row r="4" spans="1:23" ht="27" customHeight="1">
      <c r="A4" s="103">
        <v>1</v>
      </c>
      <c r="B4" s="244" t="s">
        <v>3569</v>
      </c>
      <c r="C4" s="244"/>
      <c r="D4" s="244"/>
      <c r="E4" s="244"/>
      <c r="F4" s="244"/>
      <c r="G4" s="244"/>
      <c r="H4" s="244"/>
      <c r="I4" s="244"/>
      <c r="J4" s="77">
        <v>5</v>
      </c>
      <c r="K4" s="50"/>
      <c r="L4" s="78"/>
      <c r="M4" s="50"/>
      <c r="N4" s="78"/>
      <c r="O4" s="50"/>
      <c r="P4" s="78"/>
      <c r="Q4" s="50"/>
      <c r="R4" s="78"/>
      <c r="S4" s="50"/>
      <c r="T4" s="78"/>
      <c r="U4" s="50"/>
      <c r="V4" s="78"/>
      <c r="W4" s="65"/>
    </row>
    <row r="5" spans="1:23" ht="41.25" customHeight="1">
      <c r="A5" s="103">
        <v>2</v>
      </c>
      <c r="B5" s="244" t="s">
        <v>3570</v>
      </c>
      <c r="C5" s="244"/>
      <c r="D5" s="244"/>
      <c r="E5" s="244"/>
      <c r="F5" s="244"/>
      <c r="G5" s="244"/>
      <c r="H5" s="244"/>
      <c r="I5" s="244"/>
      <c r="J5" s="77">
        <v>5</v>
      </c>
      <c r="K5" s="51"/>
      <c r="L5" s="79"/>
      <c r="M5" s="51"/>
      <c r="N5" s="79"/>
      <c r="O5" s="51"/>
      <c r="P5" s="79"/>
      <c r="Q5" s="51"/>
      <c r="R5" s="79"/>
      <c r="S5" s="51"/>
      <c r="T5" s="79"/>
      <c r="U5" s="51"/>
      <c r="V5" s="79"/>
      <c r="W5" s="65"/>
    </row>
    <row r="6" spans="1:23" ht="27" customHeight="1">
      <c r="A6" s="103">
        <v>3</v>
      </c>
      <c r="B6" s="244" t="s">
        <v>3571</v>
      </c>
      <c r="C6" s="244"/>
      <c r="D6" s="244"/>
      <c r="E6" s="244"/>
      <c r="F6" s="244"/>
      <c r="G6" s="244"/>
      <c r="H6" s="244"/>
      <c r="I6" s="244"/>
      <c r="J6" s="77">
        <v>1</v>
      </c>
      <c r="K6" s="51"/>
      <c r="L6" s="79"/>
      <c r="M6" s="51"/>
      <c r="N6" s="79"/>
      <c r="O6" s="51"/>
      <c r="P6" s="79"/>
      <c r="Q6" s="51"/>
      <c r="R6" s="79"/>
      <c r="S6" s="51"/>
      <c r="T6" s="79"/>
      <c r="U6" s="51"/>
      <c r="V6" s="79"/>
      <c r="W6" s="65"/>
    </row>
    <row r="7" spans="1:23" ht="27" customHeight="1">
      <c r="A7" s="103">
        <v>4</v>
      </c>
      <c r="B7" s="244" t="s">
        <v>3573</v>
      </c>
      <c r="C7" s="244"/>
      <c r="D7" s="244"/>
      <c r="E7" s="244"/>
      <c r="F7" s="244"/>
      <c r="G7" s="244"/>
      <c r="H7" s="244"/>
      <c r="I7" s="244"/>
      <c r="J7" s="77">
        <v>5</v>
      </c>
      <c r="K7" s="51"/>
      <c r="L7" s="79"/>
      <c r="M7" s="51"/>
      <c r="N7" s="79"/>
      <c r="O7" s="51"/>
      <c r="P7" s="79"/>
      <c r="Q7" s="51"/>
      <c r="R7" s="79"/>
      <c r="S7" s="51"/>
      <c r="T7" s="79"/>
      <c r="U7" s="51"/>
      <c r="V7" s="79"/>
      <c r="W7" s="65"/>
    </row>
    <row r="8" spans="1:23" ht="23.25" customHeight="1">
      <c r="A8" s="103">
        <v>5</v>
      </c>
      <c r="B8" s="244" t="s">
        <v>3572</v>
      </c>
      <c r="C8" s="244"/>
      <c r="D8" s="244"/>
      <c r="E8" s="244"/>
      <c r="F8" s="244"/>
      <c r="G8" s="244"/>
      <c r="H8" s="244"/>
      <c r="I8" s="244"/>
      <c r="J8" s="77">
        <v>2</v>
      </c>
      <c r="K8" s="51"/>
      <c r="L8" s="79"/>
      <c r="M8" s="51"/>
      <c r="N8" s="79"/>
      <c r="O8" s="51"/>
      <c r="P8" s="79"/>
      <c r="Q8" s="51"/>
      <c r="R8" s="79"/>
      <c r="S8" s="51"/>
      <c r="T8" s="79"/>
      <c r="U8" s="51"/>
      <c r="V8" s="79"/>
      <c r="W8" s="65"/>
    </row>
    <row r="9" spans="1:23" ht="27" customHeight="1">
      <c r="A9" s="103">
        <v>6</v>
      </c>
      <c r="B9" s="244" t="s">
        <v>3566</v>
      </c>
      <c r="C9" s="244"/>
      <c r="D9" s="244"/>
      <c r="E9" s="244"/>
      <c r="F9" s="244"/>
      <c r="G9" s="244"/>
      <c r="H9" s="244"/>
      <c r="I9" s="244"/>
      <c r="J9" s="77">
        <v>1</v>
      </c>
      <c r="K9" s="51"/>
      <c r="L9" s="79"/>
      <c r="M9" s="51"/>
      <c r="N9" s="79"/>
      <c r="O9" s="51"/>
      <c r="P9" s="79"/>
      <c r="Q9" s="51"/>
      <c r="R9" s="79"/>
      <c r="S9" s="51"/>
      <c r="T9" s="79"/>
      <c r="U9" s="51"/>
      <c r="V9" s="79"/>
      <c r="W9" s="65"/>
    </row>
    <row r="10" spans="1:23" ht="24" customHeight="1">
      <c r="A10" s="103">
        <v>7</v>
      </c>
      <c r="B10" s="247" t="s">
        <v>3565</v>
      </c>
      <c r="C10" s="244"/>
      <c r="D10" s="244"/>
      <c r="E10" s="244"/>
      <c r="F10" s="244"/>
      <c r="G10" s="244"/>
      <c r="H10" s="244"/>
      <c r="I10" s="244"/>
      <c r="J10" s="77">
        <v>1</v>
      </c>
      <c r="K10" s="51"/>
      <c r="L10" s="79"/>
      <c r="M10" s="51"/>
      <c r="N10" s="79"/>
      <c r="O10" s="51"/>
      <c r="P10" s="79"/>
      <c r="Q10" s="51"/>
      <c r="R10" s="79"/>
      <c r="S10" s="51"/>
      <c r="T10" s="79"/>
      <c r="U10" s="51"/>
      <c r="V10" s="79"/>
      <c r="W10" s="65"/>
    </row>
    <row r="11" spans="1:23" ht="27" customHeight="1">
      <c r="A11" s="103">
        <v>8</v>
      </c>
      <c r="B11" s="244" t="s">
        <v>3567</v>
      </c>
      <c r="C11" s="244"/>
      <c r="D11" s="244"/>
      <c r="E11" s="244"/>
      <c r="F11" s="244"/>
      <c r="G11" s="244"/>
      <c r="H11" s="244"/>
      <c r="I11" s="244"/>
      <c r="J11" s="77">
        <v>5</v>
      </c>
      <c r="K11" s="51"/>
      <c r="L11" s="79"/>
      <c r="M11" s="51"/>
      <c r="N11" s="79"/>
      <c r="O11" s="51"/>
      <c r="P11" s="79"/>
      <c r="Q11" s="51"/>
      <c r="R11" s="79"/>
      <c r="S11" s="51"/>
      <c r="T11" s="79"/>
      <c r="U11" s="51"/>
      <c r="V11" s="79"/>
      <c r="W11" s="65"/>
    </row>
    <row r="12" spans="1:23" ht="95.25" customHeight="1">
      <c r="A12" s="103">
        <v>9</v>
      </c>
      <c r="B12" s="239" t="s">
        <v>3568</v>
      </c>
      <c r="C12" s="240"/>
      <c r="D12" s="240"/>
      <c r="E12" s="240"/>
      <c r="F12" s="240"/>
      <c r="G12" s="240"/>
      <c r="H12" s="240"/>
      <c r="I12" s="241"/>
      <c r="J12" s="77">
        <v>10</v>
      </c>
      <c r="K12" s="51"/>
      <c r="L12" s="80"/>
      <c r="M12" s="51"/>
      <c r="N12" s="80"/>
      <c r="O12" s="51"/>
      <c r="P12" s="80"/>
      <c r="Q12" s="51"/>
      <c r="R12" s="80"/>
      <c r="S12" s="51"/>
      <c r="T12" s="80"/>
      <c r="U12" s="51"/>
      <c r="V12" s="80"/>
      <c r="W12" s="65"/>
    </row>
    <row r="13" spans="1:23" ht="13.5" thickBot="1">
      <c r="A13" s="64"/>
      <c r="B13" s="233" t="s">
        <v>1839</v>
      </c>
      <c r="C13" s="233"/>
      <c r="D13" s="233"/>
      <c r="E13" s="233"/>
      <c r="F13" s="233"/>
      <c r="G13" s="233"/>
      <c r="H13" s="233"/>
      <c r="I13" s="233"/>
      <c r="J13" s="64"/>
      <c r="K13" s="230">
        <f>IF(AND(ISNA(LOOKUP("X",K4:K12)),ISNA(LOOKUP("X",L4:L12))),"",SUMPRODUCT((K4:K12="X")*($J$4:$J$12))/3.5)</f>
      </c>
      <c r="L13" s="232"/>
      <c r="M13" s="230">
        <f>IF(AND(ISNA(LOOKUP("X",M4:M12)),ISNA(LOOKUP("X",N4:N12))),"",SUMPRODUCT((M4:M12="X")*($J$4:$J$12))/3.5)</f>
      </c>
      <c r="N13" s="232"/>
      <c r="O13" s="230">
        <f>IF(AND(ISNA(LOOKUP("X",O4:O12)),ISNA(LOOKUP("X",P4:P12))),"",SUMPRODUCT((O4:O12="X")*($J$4:$J$12))/3.5)</f>
      </c>
      <c r="P13" s="232"/>
      <c r="Q13" s="230">
        <f>IF(AND(ISNA(LOOKUP("X",Q4:Q12)),ISNA(LOOKUP("X",R4:R12))),"",SUMPRODUCT((Q4:Q12="X")*($J$4:$J$12))/3.5)</f>
      </c>
      <c r="R13" s="232"/>
      <c r="S13" s="230">
        <f>IF(AND(ISNA(LOOKUP("X",S4:S12)),ISNA(LOOKUP("X",T4:T12))),"",SUMPRODUCT((S4:S12="X")*($J$4:$J$12))/3.5)</f>
      </c>
      <c r="T13" s="232"/>
      <c r="U13" s="230">
        <f>IF(AND(ISNA(LOOKUP("X",U4:U12)),ISNA(LOOKUP("X",V4:V12))),"",SUMPRODUCT((U4:U12="X")*($J$4:$J$12))/3.5)</f>
      </c>
      <c r="V13" s="232"/>
      <c r="W13" s="65"/>
    </row>
    <row r="14" spans="1:23" ht="17.25" customHeight="1">
      <c r="A14" s="64"/>
      <c r="B14" s="243"/>
      <c r="C14" s="243"/>
      <c r="D14" s="243"/>
      <c r="E14" s="243"/>
      <c r="F14" s="243"/>
      <c r="G14" s="243"/>
      <c r="H14" s="243"/>
      <c r="I14" s="243"/>
      <c r="J14" s="64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1:23" ht="15.75">
      <c r="A15" s="226" t="s">
        <v>246</v>
      </c>
      <c r="B15" s="226"/>
      <c r="C15" s="226"/>
      <c r="D15" s="226"/>
      <c r="E15" s="226"/>
      <c r="F15" s="226"/>
      <c r="G15" s="226"/>
      <c r="H15" s="226"/>
      <c r="I15" s="227"/>
      <c r="J15" s="77" t="s">
        <v>245</v>
      </c>
      <c r="K15" s="81" t="s">
        <v>243</v>
      </c>
      <c r="L15" s="82" t="s">
        <v>244</v>
      </c>
      <c r="M15" s="81" t="s">
        <v>243</v>
      </c>
      <c r="N15" s="82" t="s">
        <v>244</v>
      </c>
      <c r="O15" s="81" t="s">
        <v>243</v>
      </c>
      <c r="P15" s="82" t="s">
        <v>244</v>
      </c>
      <c r="Q15" s="81" t="s">
        <v>243</v>
      </c>
      <c r="R15" s="82" t="s">
        <v>244</v>
      </c>
      <c r="S15" s="81" t="s">
        <v>243</v>
      </c>
      <c r="T15" s="82" t="s">
        <v>244</v>
      </c>
      <c r="U15" s="81" t="s">
        <v>243</v>
      </c>
      <c r="V15" s="82" t="s">
        <v>244</v>
      </c>
      <c r="W15" s="65"/>
    </row>
    <row r="16" spans="1:23" ht="26.25" customHeight="1">
      <c r="A16" s="103">
        <v>1</v>
      </c>
      <c r="B16" s="236" t="s">
        <v>3574</v>
      </c>
      <c r="C16" s="237"/>
      <c r="D16" s="237"/>
      <c r="E16" s="237"/>
      <c r="F16" s="237"/>
      <c r="G16" s="237"/>
      <c r="H16" s="237"/>
      <c r="I16" s="238"/>
      <c r="J16" s="77">
        <v>5</v>
      </c>
      <c r="K16" s="50"/>
      <c r="L16" s="78"/>
      <c r="M16" s="50"/>
      <c r="N16" s="78"/>
      <c r="O16" s="50"/>
      <c r="P16" s="78"/>
      <c r="Q16" s="50"/>
      <c r="R16" s="78"/>
      <c r="S16" s="50"/>
      <c r="T16" s="78"/>
      <c r="U16" s="50"/>
      <c r="V16" s="78"/>
      <c r="W16" s="65"/>
    </row>
    <row r="17" spans="1:23" ht="45" customHeight="1">
      <c r="A17" s="103">
        <v>2</v>
      </c>
      <c r="B17" s="236" t="s">
        <v>3575</v>
      </c>
      <c r="C17" s="237"/>
      <c r="D17" s="237"/>
      <c r="E17" s="237"/>
      <c r="F17" s="237"/>
      <c r="G17" s="237"/>
      <c r="H17" s="237"/>
      <c r="I17" s="238"/>
      <c r="J17" s="77">
        <v>5</v>
      </c>
      <c r="K17" s="51"/>
      <c r="L17" s="79"/>
      <c r="M17" s="51"/>
      <c r="N17" s="79"/>
      <c r="O17" s="51"/>
      <c r="P17" s="79"/>
      <c r="Q17" s="51"/>
      <c r="R17" s="79"/>
      <c r="S17" s="51"/>
      <c r="T17" s="79"/>
      <c r="U17" s="51"/>
      <c r="V17" s="79"/>
      <c r="W17" s="65"/>
    </row>
    <row r="18" spans="1:23" ht="26.25" customHeight="1">
      <c r="A18" s="103">
        <v>3</v>
      </c>
      <c r="B18" s="236" t="s">
        <v>3901</v>
      </c>
      <c r="C18" s="237"/>
      <c r="D18" s="237"/>
      <c r="E18" s="237"/>
      <c r="F18" s="237"/>
      <c r="G18" s="237"/>
      <c r="H18" s="237"/>
      <c r="I18" s="238"/>
      <c r="J18" s="77">
        <v>5</v>
      </c>
      <c r="K18" s="51"/>
      <c r="L18" s="79"/>
      <c r="M18" s="51"/>
      <c r="N18" s="79"/>
      <c r="O18" s="51"/>
      <c r="P18" s="79"/>
      <c r="Q18" s="51"/>
      <c r="R18" s="79"/>
      <c r="S18" s="51"/>
      <c r="T18" s="79"/>
      <c r="U18" s="51"/>
      <c r="V18" s="79"/>
      <c r="W18" s="65"/>
    </row>
    <row r="19" spans="1:23" ht="42" customHeight="1">
      <c r="A19" s="103">
        <v>4</v>
      </c>
      <c r="B19" s="236" t="s">
        <v>255</v>
      </c>
      <c r="C19" s="237"/>
      <c r="D19" s="237"/>
      <c r="E19" s="237"/>
      <c r="F19" s="237"/>
      <c r="G19" s="237"/>
      <c r="H19" s="237"/>
      <c r="I19" s="238"/>
      <c r="J19" s="77">
        <v>5</v>
      </c>
      <c r="K19" s="51"/>
      <c r="L19" s="79"/>
      <c r="M19" s="51"/>
      <c r="N19" s="79"/>
      <c r="O19" s="51"/>
      <c r="P19" s="79"/>
      <c r="Q19" s="51"/>
      <c r="R19" s="79"/>
      <c r="S19" s="51"/>
      <c r="T19" s="79"/>
      <c r="U19" s="51"/>
      <c r="V19" s="79"/>
      <c r="W19" s="65"/>
    </row>
    <row r="20" spans="1:23" ht="42" customHeight="1">
      <c r="A20" s="103">
        <v>5</v>
      </c>
      <c r="B20" s="239" t="s">
        <v>248</v>
      </c>
      <c r="C20" s="240"/>
      <c r="D20" s="240"/>
      <c r="E20" s="240"/>
      <c r="F20" s="240"/>
      <c r="G20" s="240"/>
      <c r="H20" s="240"/>
      <c r="I20" s="241"/>
      <c r="J20" s="77">
        <v>5</v>
      </c>
      <c r="K20" s="51"/>
      <c r="L20" s="79"/>
      <c r="M20" s="51"/>
      <c r="N20" s="79"/>
      <c r="O20" s="51"/>
      <c r="P20" s="79"/>
      <c r="Q20" s="51"/>
      <c r="R20" s="79"/>
      <c r="S20" s="51"/>
      <c r="T20" s="79"/>
      <c r="U20" s="51"/>
      <c r="V20" s="79"/>
      <c r="W20" s="65"/>
    </row>
    <row r="21" spans="1:23" ht="12.75" customHeight="1" thickBot="1">
      <c r="A21" s="64"/>
      <c r="B21" s="233" t="s">
        <v>1839</v>
      </c>
      <c r="C21" s="233"/>
      <c r="D21" s="233"/>
      <c r="E21" s="233"/>
      <c r="F21" s="233"/>
      <c r="G21" s="233"/>
      <c r="H21" s="233"/>
      <c r="I21" s="233"/>
      <c r="J21" s="64"/>
      <c r="K21" s="230">
        <f>IF(AND(ISNA(LOOKUP("X",K16:K20)),ISNA(LOOKUP("X",L16:L20))),"",IF(AND(ISBLANK(K17),ISBLANK(L17)),IF(SUMPRODUCT((K16:K20="X")*($J$16:$J$20))&gt;10,10,SUMPRODUCT((K16:K20="X")*($J$16:$J$20)))/1,SUMPRODUCT((K16:K17="X")*($J$16:$J$17)))/1)</f>
      </c>
      <c r="L21" s="231"/>
      <c r="M21" s="230">
        <f>IF(AND(ISNA(LOOKUP("X",M16:M20)),ISNA(LOOKUP("X",N16:N20))),"",IF(AND(ISBLANK(M17),ISBLANK(N17)),IF(SUMPRODUCT((M16:M20="X")*($J$16:$J$20))&gt;10,10,SUMPRODUCT((M16:M20="X")*($J$16:$J$20)))/1,SUMPRODUCT((M16:M17="X")*($J$16:$J$17)))/1)</f>
      </c>
      <c r="N21" s="231"/>
      <c r="O21" s="230">
        <f>IF(AND(ISNA(LOOKUP("X",O16:O20)),ISNA(LOOKUP("X",P16:P20))),"",IF(AND(ISBLANK(O17),ISBLANK(P17)),IF(SUMPRODUCT((O16:O20="X")*($J$16:$J$20))&gt;10,10,SUMPRODUCT((O16:O20="X")*($J$16:$J$20)))/1,SUMPRODUCT((O16:O17="X")*($J$16:$J$17)))/1)</f>
      </c>
      <c r="P21" s="231"/>
      <c r="Q21" s="230">
        <f>IF(AND(ISNA(LOOKUP("X",Q16:Q20)),ISNA(LOOKUP("X",R16:R20))),"",IF(AND(ISBLANK(Q17),ISBLANK(R17)),IF(SUMPRODUCT((Q16:Q20="X")*($J$16:$J$20))&gt;10,10,SUMPRODUCT((Q16:Q20="X")*($J$16:$J$20)))/1,SUMPRODUCT((Q16:Q17="X")*($J$16:$J$17)))/1)</f>
      </c>
      <c r="R21" s="231"/>
      <c r="S21" s="230">
        <f>IF(AND(ISNA(LOOKUP("X",S16:S20)),ISNA(LOOKUP("X",T16:T20))),"",IF(AND(ISBLANK(S17),ISBLANK(T17)),IF(SUMPRODUCT((S16:S20="X")*($J$16:$J$20))&gt;10,10,SUMPRODUCT((S16:S20="X")*($J$16:$J$20)))/1,SUMPRODUCT((S16:S17="X")*($J$16:$J$17)))/1)</f>
      </c>
      <c r="T21" s="231"/>
      <c r="U21" s="230">
        <f>IF(AND(ISNA(LOOKUP("X",U16:U20)),ISNA(LOOKUP("X",V16:V20))),"",IF(AND(ISBLANK(U17),ISBLANK(V17)),IF(SUMPRODUCT((U16:U20="X")*($J$16:$J$20))&gt;10,10,SUMPRODUCT((U16:U20="X")*($J$16:$J$20)))/1,SUMPRODUCT((U16:U17="X")*($J$16:$J$17)))/1)</f>
      </c>
      <c r="V21" s="231"/>
      <c r="W21" s="65"/>
    </row>
    <row r="22" spans="1:23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5"/>
    </row>
    <row r="23" spans="1:23" ht="15.75">
      <c r="A23" s="226" t="s">
        <v>247</v>
      </c>
      <c r="B23" s="226"/>
      <c r="C23" s="226"/>
      <c r="D23" s="226"/>
      <c r="E23" s="226"/>
      <c r="F23" s="226"/>
      <c r="G23" s="226"/>
      <c r="H23" s="226"/>
      <c r="I23" s="227"/>
      <c r="J23" s="76" t="s">
        <v>245</v>
      </c>
      <c r="K23" s="170" t="s">
        <v>243</v>
      </c>
      <c r="L23" s="169" t="s">
        <v>244</v>
      </c>
      <c r="M23" s="170" t="s">
        <v>243</v>
      </c>
      <c r="N23" s="169" t="s">
        <v>244</v>
      </c>
      <c r="O23" s="170" t="s">
        <v>243</v>
      </c>
      <c r="P23" s="169" t="s">
        <v>244</v>
      </c>
      <c r="Q23" s="170" t="s">
        <v>243</v>
      </c>
      <c r="R23" s="169" t="s">
        <v>244</v>
      </c>
      <c r="S23" s="170" t="s">
        <v>243</v>
      </c>
      <c r="T23" s="169" t="s">
        <v>244</v>
      </c>
      <c r="U23" s="170" t="s">
        <v>243</v>
      </c>
      <c r="V23" s="169" t="s">
        <v>244</v>
      </c>
      <c r="W23" s="65"/>
    </row>
    <row r="24" spans="1:23" ht="21.75" customHeight="1">
      <c r="A24" s="103">
        <v>1</v>
      </c>
      <c r="B24" s="236" t="s">
        <v>249</v>
      </c>
      <c r="C24" s="237"/>
      <c r="D24" s="237"/>
      <c r="E24" s="237"/>
      <c r="F24" s="237"/>
      <c r="G24" s="237"/>
      <c r="H24" s="237"/>
      <c r="I24" s="238"/>
      <c r="J24" s="77">
        <v>2</v>
      </c>
      <c r="K24" s="51"/>
      <c r="L24" s="79"/>
      <c r="M24" s="51"/>
      <c r="N24" s="79"/>
      <c r="O24" s="51"/>
      <c r="P24" s="79"/>
      <c r="Q24" s="51"/>
      <c r="R24" s="79"/>
      <c r="S24" s="51"/>
      <c r="T24" s="79"/>
      <c r="U24" s="51"/>
      <c r="V24" s="79"/>
      <c r="W24" s="65"/>
    </row>
    <row r="25" spans="1:23" ht="28.5" customHeight="1">
      <c r="A25" s="103">
        <v>2</v>
      </c>
      <c r="B25" s="236" t="s">
        <v>256</v>
      </c>
      <c r="C25" s="237"/>
      <c r="D25" s="237"/>
      <c r="E25" s="237"/>
      <c r="F25" s="237"/>
      <c r="G25" s="237"/>
      <c r="H25" s="237"/>
      <c r="I25" s="238"/>
      <c r="J25" s="77">
        <v>1</v>
      </c>
      <c r="K25" s="51"/>
      <c r="L25" s="79"/>
      <c r="M25" s="51"/>
      <c r="N25" s="79"/>
      <c r="O25" s="51"/>
      <c r="P25" s="79"/>
      <c r="Q25" s="51"/>
      <c r="R25" s="79"/>
      <c r="S25" s="51"/>
      <c r="T25" s="79"/>
      <c r="U25" s="51"/>
      <c r="V25" s="79"/>
      <c r="W25" s="65"/>
    </row>
    <row r="26" spans="1:23" ht="18.75" customHeight="1">
      <c r="A26" s="103">
        <v>3</v>
      </c>
      <c r="B26" s="236" t="s">
        <v>250</v>
      </c>
      <c r="C26" s="237"/>
      <c r="D26" s="237"/>
      <c r="E26" s="237"/>
      <c r="F26" s="237"/>
      <c r="G26" s="237"/>
      <c r="H26" s="237"/>
      <c r="I26" s="238"/>
      <c r="J26" s="77">
        <v>1</v>
      </c>
      <c r="K26" s="51"/>
      <c r="L26" s="79"/>
      <c r="M26" s="51"/>
      <c r="N26" s="79"/>
      <c r="O26" s="51"/>
      <c r="P26" s="79"/>
      <c r="Q26" s="51"/>
      <c r="R26" s="79"/>
      <c r="S26" s="51"/>
      <c r="T26" s="79"/>
      <c r="U26" s="51"/>
      <c r="V26" s="79"/>
      <c r="W26" s="65"/>
    </row>
    <row r="27" spans="1:23" ht="21" customHeight="1">
      <c r="A27" s="103">
        <v>4</v>
      </c>
      <c r="B27" s="236" t="s">
        <v>1192</v>
      </c>
      <c r="C27" s="237"/>
      <c r="D27" s="237"/>
      <c r="E27" s="237"/>
      <c r="F27" s="237"/>
      <c r="G27" s="237"/>
      <c r="H27" s="237"/>
      <c r="I27" s="238"/>
      <c r="J27" s="77">
        <v>1</v>
      </c>
      <c r="K27" s="51"/>
      <c r="L27" s="79"/>
      <c r="M27" s="51"/>
      <c r="N27" s="79"/>
      <c r="O27" s="51"/>
      <c r="P27" s="79"/>
      <c r="Q27" s="51"/>
      <c r="R27" s="79"/>
      <c r="S27" s="51"/>
      <c r="T27" s="79"/>
      <c r="U27" s="51"/>
      <c r="V27" s="79"/>
      <c r="W27" s="65"/>
    </row>
    <row r="28" spans="1:23" ht="39.75" customHeight="1">
      <c r="A28" s="103">
        <v>5</v>
      </c>
      <c r="B28" s="236" t="s">
        <v>1193</v>
      </c>
      <c r="C28" s="237"/>
      <c r="D28" s="237"/>
      <c r="E28" s="237"/>
      <c r="F28" s="237"/>
      <c r="G28" s="237"/>
      <c r="H28" s="237"/>
      <c r="I28" s="238"/>
      <c r="J28" s="77">
        <v>1</v>
      </c>
      <c r="K28" s="51"/>
      <c r="L28" s="79"/>
      <c r="M28" s="51"/>
      <c r="N28" s="79"/>
      <c r="O28" s="51"/>
      <c r="P28" s="79"/>
      <c r="Q28" s="51"/>
      <c r="R28" s="79"/>
      <c r="S28" s="51"/>
      <c r="T28" s="79"/>
      <c r="U28" s="51"/>
      <c r="V28" s="79"/>
      <c r="W28" s="65"/>
    </row>
    <row r="29" spans="1:23" ht="28.5" customHeight="1">
      <c r="A29" s="103">
        <v>6</v>
      </c>
      <c r="B29" s="242" t="s">
        <v>3902</v>
      </c>
      <c r="C29" s="237"/>
      <c r="D29" s="237"/>
      <c r="E29" s="237"/>
      <c r="F29" s="237"/>
      <c r="G29" s="237"/>
      <c r="H29" s="237"/>
      <c r="I29" s="238"/>
      <c r="J29" s="77">
        <v>3</v>
      </c>
      <c r="K29" s="51"/>
      <c r="L29" s="79"/>
      <c r="M29" s="51"/>
      <c r="N29" s="79"/>
      <c r="O29" s="51"/>
      <c r="P29" s="79"/>
      <c r="Q29" s="51"/>
      <c r="R29" s="79"/>
      <c r="S29" s="51"/>
      <c r="T29" s="79"/>
      <c r="U29" s="51"/>
      <c r="V29" s="79"/>
      <c r="W29" s="65"/>
    </row>
    <row r="30" spans="1:23" ht="12.75" customHeight="1" thickBot="1">
      <c r="A30" s="64"/>
      <c r="B30" s="233" t="s">
        <v>1839</v>
      </c>
      <c r="C30" s="233"/>
      <c r="D30" s="233"/>
      <c r="E30" s="233"/>
      <c r="F30" s="233"/>
      <c r="G30" s="233"/>
      <c r="H30" s="233"/>
      <c r="I30" s="233"/>
      <c r="J30" s="64"/>
      <c r="K30" s="230">
        <f>IF(AND(ISNA(LOOKUP("X",K24:K29)),ISNA(LOOKUP("X",L24:L29))),"",SUMPRODUCT((K24:K29="X")*(J24:J29))/0.9)</f>
      </c>
      <c r="L30" s="232"/>
      <c r="M30" s="230">
        <f>IF(AND(ISNA(LOOKUP("X",M24:M29)),ISNA(LOOKUP("X",N24:N29))),"",SUMPRODUCT((M24:M29="X")*(J24:J29))/0.9)</f>
      </c>
      <c r="N30" s="232"/>
      <c r="O30" s="230">
        <f>IF(AND(ISNA(LOOKUP("X",O24:O29)),ISNA(LOOKUP("X",P24:P29))),"",SUMPRODUCT((O24:O29="X")*(J24:J29))/0.9)</f>
      </c>
      <c r="P30" s="232"/>
      <c r="Q30" s="230">
        <f>IF(AND(ISNA(LOOKUP("X",Q24:Q29)),ISNA(LOOKUP("X",R24:R29))),"",SUMPRODUCT((Q24:Q29="X")*(J24:J29))/0.9)</f>
      </c>
      <c r="R30" s="232"/>
      <c r="S30" s="230">
        <f>IF(AND(ISNA(LOOKUP("X",S24:S29)),ISNA(LOOKUP("X",T24:T29))),"",SUMPRODUCT((S24:S29="X")*(J24:J29))/0.9)</f>
      </c>
      <c r="T30" s="232"/>
      <c r="U30" s="230">
        <f>IF(AND(ISNA(LOOKUP("X",U24:U29)),ISNA(LOOKUP("X",V24:V29))),"",SUMPRODUCT((U24:U29="X")*(J24:J29))/0.9)</f>
      </c>
      <c r="V30" s="232"/>
      <c r="W30" s="65"/>
    </row>
    <row r="31" spans="1:23" ht="18">
      <c r="A31" s="44" t="s">
        <v>257</v>
      </c>
      <c r="B31" s="43"/>
      <c r="C31" s="43"/>
      <c r="D31" s="43"/>
      <c r="E31" s="43"/>
      <c r="F31" s="64"/>
      <c r="G31" s="64"/>
      <c r="H31" s="64"/>
      <c r="I31" s="64"/>
      <c r="J31" s="64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</row>
    <row r="32" ht="12.75" hidden="1"/>
    <row r="33" ht="12.75" hidden="1"/>
    <row r="34" ht="12.75" hidden="1"/>
    <row r="35" ht="12.75" hidden="1"/>
    <row r="36" ht="12.75" hidden="1"/>
    <row r="37" ht="24.75" customHeight="1" hidden="1"/>
    <row r="38" ht="24.75" customHeight="1" hidden="1"/>
    <row r="39" ht="24.75" customHeight="1" hidden="1"/>
    <row r="40" ht="24.75" customHeight="1" hidden="1"/>
    <row r="41" ht="24.75" customHeight="1" hidden="1"/>
    <row r="42" ht="24.75" customHeight="1" hidden="1"/>
  </sheetData>
  <sheetProtection sheet="1" objects="1" scenarios="1" selectLockedCells="1"/>
  <mergeCells count="59">
    <mergeCell ref="A1:G2"/>
    <mergeCell ref="H1:J2"/>
    <mergeCell ref="B17:I17"/>
    <mergeCell ref="B18:I18"/>
    <mergeCell ref="A15:I15"/>
    <mergeCell ref="B8:I8"/>
    <mergeCell ref="B9:I9"/>
    <mergeCell ref="B10:I10"/>
    <mergeCell ref="K2:L2"/>
    <mergeCell ref="B16:I16"/>
    <mergeCell ref="B14:I14"/>
    <mergeCell ref="B13:I13"/>
    <mergeCell ref="B11:I11"/>
    <mergeCell ref="B4:I4"/>
    <mergeCell ref="B5:I5"/>
    <mergeCell ref="B6:I6"/>
    <mergeCell ref="B7:I7"/>
    <mergeCell ref="A3:I3"/>
    <mergeCell ref="B19:I19"/>
    <mergeCell ref="B12:I12"/>
    <mergeCell ref="B30:I30"/>
    <mergeCell ref="K21:L21"/>
    <mergeCell ref="K30:L30"/>
    <mergeCell ref="B20:I20"/>
    <mergeCell ref="B24:I24"/>
    <mergeCell ref="B29:I29"/>
    <mergeCell ref="B25:I25"/>
    <mergeCell ref="B26:I26"/>
    <mergeCell ref="B28:I28"/>
    <mergeCell ref="B27:I27"/>
    <mergeCell ref="M30:N30"/>
    <mergeCell ref="O30:P30"/>
    <mergeCell ref="Q30:R30"/>
    <mergeCell ref="Q2:R2"/>
    <mergeCell ref="M13:N13"/>
    <mergeCell ref="O13:P13"/>
    <mergeCell ref="Q13:R13"/>
    <mergeCell ref="M2:N2"/>
    <mergeCell ref="O2:P2"/>
    <mergeCell ref="M21:N21"/>
    <mergeCell ref="U1:V1"/>
    <mergeCell ref="S21:T21"/>
    <mergeCell ref="U21:V21"/>
    <mergeCell ref="S30:T30"/>
    <mergeCell ref="U30:V30"/>
    <mergeCell ref="S2:T2"/>
    <mergeCell ref="U2:V2"/>
    <mergeCell ref="S13:T13"/>
    <mergeCell ref="U13:V13"/>
    <mergeCell ref="A23:I23"/>
    <mergeCell ref="O1:P1"/>
    <mergeCell ref="Q1:R1"/>
    <mergeCell ref="S1:T1"/>
    <mergeCell ref="O21:P21"/>
    <mergeCell ref="Q21:R21"/>
    <mergeCell ref="K1:L1"/>
    <mergeCell ref="M1:N1"/>
    <mergeCell ref="K13:L13"/>
    <mergeCell ref="B21:I21"/>
  </mergeCells>
  <dataValidations count="1">
    <dataValidation type="custom" allowBlank="1" showInputMessage="1" showErrorMessage="1" errorTitle="Attention" error="Vous devez double cliquer ou taper un X majuscule." sqref="K24:V29 K4:V12 K16:V20">
      <formula1>"X"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N64"/>
  <sheetViews>
    <sheetView showGridLines="0" showRowColHeaders="0" tabSelected="1" zoomScale="115" zoomScaleNormal="115" workbookViewId="0" topLeftCell="A1">
      <pane ySplit="7" topLeftCell="BM8" activePane="bottomLeft" state="frozen"/>
      <selection pane="topLeft" activeCell="A29" sqref="A29"/>
      <selection pane="bottomLeft" activeCell="C31" sqref="C31"/>
    </sheetView>
  </sheetViews>
  <sheetFormatPr defaultColWidth="11.421875" defaultRowHeight="12.75" zeroHeight="1"/>
  <cols>
    <col min="1" max="1" width="12.421875" style="65" customWidth="1"/>
    <col min="2" max="3" width="6.7109375" style="65" customWidth="1"/>
    <col min="4" max="4" width="8.421875" style="65" bestFit="1" customWidth="1"/>
    <col min="5" max="5" width="3.7109375" style="65" customWidth="1"/>
    <col min="6" max="6" width="6.7109375" style="65" customWidth="1"/>
    <col min="7" max="7" width="6.8515625" style="65" customWidth="1"/>
    <col min="8" max="8" width="7.8515625" style="65" customWidth="1"/>
    <col min="9" max="9" width="3.7109375" style="65" customWidth="1"/>
    <col min="10" max="10" width="6.7109375" style="65" customWidth="1"/>
    <col min="11" max="11" width="7.00390625" style="65" customWidth="1"/>
    <col min="12" max="12" width="8.140625" style="65" customWidth="1"/>
    <col min="13" max="13" width="3.7109375" style="65" customWidth="1"/>
    <col min="14" max="14" width="2.7109375" style="65" customWidth="1"/>
    <col min="15" max="16384" width="11.421875" style="0" hidden="1" customWidth="1"/>
  </cols>
  <sheetData>
    <row r="1" spans="1:14" ht="15.75" thickBot="1">
      <c r="A1" s="249" t="s">
        <v>1818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1"/>
      <c r="N1" s="64"/>
    </row>
    <row r="2" spans="1:14" s="65" customFormat="1" ht="12.75" customHeight="1">
      <c r="A2" s="252" t="str">
        <f>RéférenceContrôle!B5&amp;" le "</f>
        <v>SEVENANS (90) le </v>
      </c>
      <c r="B2" s="253"/>
      <c r="C2" s="253"/>
      <c r="D2" s="253"/>
      <c r="E2" s="253"/>
      <c r="F2" s="253"/>
      <c r="G2" s="254">
        <f>RéférenceContrôle!B8</f>
        <v>0</v>
      </c>
      <c r="H2" s="254"/>
      <c r="I2" s="91" t="s">
        <v>1807</v>
      </c>
      <c r="J2" s="255" t="str">
        <f>RéférenceContrôle!B10</f>
        <v>LSEH</v>
      </c>
      <c r="K2" s="255"/>
      <c r="L2" s="255"/>
      <c r="M2" s="256"/>
      <c r="N2" s="64"/>
    </row>
    <row r="3" spans="1:14" ht="12.75">
      <c r="A3" s="257" t="s">
        <v>1811</v>
      </c>
      <c r="B3" s="258"/>
      <c r="C3" s="258"/>
      <c r="D3" s="258"/>
      <c r="E3" s="259"/>
      <c r="F3" s="260"/>
      <c r="G3" s="261"/>
      <c r="H3" s="261"/>
      <c r="I3" s="261"/>
      <c r="J3" s="261"/>
      <c r="K3" s="261"/>
      <c r="L3" s="261"/>
      <c r="M3" s="261"/>
      <c r="N3" s="64"/>
    </row>
    <row r="4" spans="1:14" ht="18">
      <c r="A4" s="257" t="s">
        <v>3563</v>
      </c>
      <c r="B4" s="258"/>
      <c r="C4" s="258"/>
      <c r="D4" s="258"/>
      <c r="E4" s="259"/>
      <c r="F4" s="130"/>
      <c r="G4" s="262" t="s">
        <v>3564</v>
      </c>
      <c r="H4" s="263"/>
      <c r="I4" s="263"/>
      <c r="J4" s="263"/>
      <c r="K4" s="263"/>
      <c r="L4" s="263"/>
      <c r="M4" s="264"/>
      <c r="N4" s="64"/>
    </row>
    <row r="5" spans="1:14" ht="13.5" customHeight="1">
      <c r="A5" s="267" t="s">
        <v>1808</v>
      </c>
      <c r="B5" s="267"/>
      <c r="C5" s="267"/>
      <c r="D5" s="267"/>
      <c r="E5" s="267"/>
      <c r="F5" s="104">
        <f>COUNTIF($E$12:$E$35,"oui")+COUNTIF($I$12:$I$35,"oui")+COUNTIF($M$12:$M$35,"oui")+COUNTIF($E$40:$E$63,"oui")+COUNTIF($I$40:$I$63,"oui")+COUNTIF($M$40:$M$63,"oui")</f>
        <v>0</v>
      </c>
      <c r="G5" s="268" t="s">
        <v>2569</v>
      </c>
      <c r="H5" s="269"/>
      <c r="I5" s="274"/>
      <c r="J5" s="275"/>
      <c r="K5" s="275"/>
      <c r="L5" s="275"/>
      <c r="M5" s="276"/>
      <c r="N5" s="64"/>
    </row>
    <row r="6" spans="1:14" ht="13.5" customHeight="1">
      <c r="A6" s="267" t="s">
        <v>2568</v>
      </c>
      <c r="B6" s="267"/>
      <c r="C6" s="267"/>
      <c r="D6" s="267"/>
      <c r="E6" s="267"/>
      <c r="F6" s="104">
        <f>COUNTIF($E$12:$E$35,"&gt;""")+COUNTIF($I$12:$I$35,"&gt;""")+COUNTIF($M$12:$M$35,"&gt;""")+COUNTIF($E$40:$E$63,"&gt;""")+COUNTIF($I$40:$I$63,"&gt;""")+COUNTIF($M$40:$M$63,"&gt;""")</f>
        <v>0</v>
      </c>
      <c r="G6" s="270"/>
      <c r="H6" s="271"/>
      <c r="I6" s="277"/>
      <c r="J6" s="278"/>
      <c r="K6" s="278"/>
      <c r="L6" s="278"/>
      <c r="M6" s="279"/>
      <c r="N6" s="64"/>
    </row>
    <row r="7" spans="1:14" ht="13.5" customHeight="1">
      <c r="A7" s="267" t="s">
        <v>1809</v>
      </c>
      <c r="B7" s="267"/>
      <c r="C7" s="267"/>
      <c r="D7" s="267"/>
      <c r="E7" s="267"/>
      <c r="F7" s="114">
        <f>IF(ISERR(F5/(F6/10)),"",IF(F4="non",ROUND(0.6*(F5/(F6/10)),1),ROUND((F5/(F6/10)),1)))</f>
      </c>
      <c r="G7" s="272"/>
      <c r="H7" s="273"/>
      <c r="I7" s="280"/>
      <c r="J7" s="281"/>
      <c r="K7" s="281"/>
      <c r="L7" s="281"/>
      <c r="M7" s="282"/>
      <c r="N7" s="64"/>
    </row>
    <row r="8" spans="1:14" ht="13.5" customHeight="1">
      <c r="A8" s="116"/>
      <c r="B8" s="116"/>
      <c r="C8" s="116"/>
      <c r="D8" s="116"/>
      <c r="E8" s="116"/>
      <c r="F8" s="117"/>
      <c r="G8" s="118"/>
      <c r="H8" s="118"/>
      <c r="I8" s="119"/>
      <c r="J8" s="119"/>
      <c r="K8" s="119"/>
      <c r="L8" s="119"/>
      <c r="M8" s="119"/>
      <c r="N8" s="64"/>
    </row>
    <row r="9" spans="2:14" ht="12.75"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64"/>
    </row>
    <row r="10" spans="1:14" ht="12.75">
      <c r="A10" s="88"/>
      <c r="B10" s="283">
        <f>IF(ISBLANK(Pt1),"",Pt1)</f>
      </c>
      <c r="C10" s="283"/>
      <c r="D10" s="283"/>
      <c r="E10" s="283"/>
      <c r="F10" s="283">
        <f>IF(ISBLANK(pt2),"",pt2)</f>
      </c>
      <c r="G10" s="283"/>
      <c r="H10" s="283"/>
      <c r="I10" s="283"/>
      <c r="J10" s="283">
        <f>IF(ISBLANK(pt3),"",pt3)</f>
      </c>
      <c r="K10" s="283"/>
      <c r="L10" s="283"/>
      <c r="M10" s="283"/>
      <c r="N10" s="64"/>
    </row>
    <row r="11" spans="1:14" ht="44.25">
      <c r="A11" s="112" t="s">
        <v>2563</v>
      </c>
      <c r="B11" s="105" t="s">
        <v>3903</v>
      </c>
      <c r="C11" s="105" t="s">
        <v>3906</v>
      </c>
      <c r="D11" s="105" t="s">
        <v>3905</v>
      </c>
      <c r="E11" s="106" t="s">
        <v>3732</v>
      </c>
      <c r="F11" s="105" t="s">
        <v>3903</v>
      </c>
      <c r="G11" s="105" t="s">
        <v>3906</v>
      </c>
      <c r="H11" s="105" t="s">
        <v>3905</v>
      </c>
      <c r="I11" s="106" t="s">
        <v>3732</v>
      </c>
      <c r="J11" s="107" t="s">
        <v>3903</v>
      </c>
      <c r="K11" s="107" t="s">
        <v>3906</v>
      </c>
      <c r="L11" s="108" t="s">
        <v>3905</v>
      </c>
      <c r="M11" s="124" t="s">
        <v>3732</v>
      </c>
      <c r="N11" s="64"/>
    </row>
    <row r="12" spans="1:14" ht="12.75">
      <c r="A12" s="113" t="s">
        <v>3549</v>
      </c>
      <c r="B12" s="73"/>
      <c r="C12" s="73"/>
      <c r="D12" s="83">
        <f>CVal!D12</f>
      </c>
      <c r="E12" s="120">
        <f>CVal!E12</f>
      </c>
      <c r="F12" s="73"/>
      <c r="G12" s="73"/>
      <c r="H12" s="83">
        <f>CVal!H12</f>
      </c>
      <c r="I12" s="120">
        <f>CVal!I12</f>
      </c>
      <c r="J12" s="73"/>
      <c r="K12" s="73"/>
      <c r="L12" s="83">
        <f>CVal!L12</f>
      </c>
      <c r="M12" s="83">
        <f>CVal!M12</f>
      </c>
      <c r="N12" s="64"/>
    </row>
    <row r="13" spans="1:14" ht="12.75">
      <c r="A13" s="177" t="s">
        <v>3550</v>
      </c>
      <c r="B13" s="74"/>
      <c r="C13" s="74"/>
      <c r="D13" s="85">
        <f>CVal!D13</f>
      </c>
      <c r="E13" s="121">
        <f>CVal!E13</f>
      </c>
      <c r="F13" s="74"/>
      <c r="G13" s="74"/>
      <c r="H13" s="85">
        <f>CVal!H13</f>
      </c>
      <c r="I13" s="121">
        <f>CVal!I13</f>
      </c>
      <c r="J13" s="74"/>
      <c r="K13" s="74"/>
      <c r="L13" s="85">
        <f>CVal!L13</f>
      </c>
      <c r="M13" s="85">
        <f>CVal!M13</f>
      </c>
      <c r="N13" s="64"/>
    </row>
    <row r="14" spans="1:14" ht="12.75">
      <c r="A14" s="109" t="s">
        <v>3904</v>
      </c>
      <c r="B14" s="74"/>
      <c r="C14" s="74"/>
      <c r="D14" s="85">
        <f>CVal!D14</f>
      </c>
      <c r="E14" s="121">
        <f>CVal!E14</f>
      </c>
      <c r="F14" s="74"/>
      <c r="G14" s="74"/>
      <c r="H14" s="85">
        <f>CVal!H14</f>
      </c>
      <c r="I14" s="121">
        <f>CVal!I14</f>
      </c>
      <c r="J14" s="74"/>
      <c r="K14" s="74"/>
      <c r="L14" s="85">
        <f>CVal!L14</f>
      </c>
      <c r="M14" s="85">
        <f>CVal!M14</f>
      </c>
      <c r="N14" s="64"/>
    </row>
    <row r="15" spans="1:14" ht="12.75">
      <c r="A15" s="109" t="s">
        <v>3923</v>
      </c>
      <c r="B15" s="74"/>
      <c r="C15" s="74"/>
      <c r="D15" s="85">
        <f>CVal!D15</f>
      </c>
      <c r="E15" s="121">
        <f>CVal!E15</f>
      </c>
      <c r="F15" s="74"/>
      <c r="G15" s="74"/>
      <c r="H15" s="85">
        <f>CVal!H15</f>
      </c>
      <c r="I15" s="121">
        <f>CVal!I15</f>
      </c>
      <c r="J15" s="74"/>
      <c r="K15" s="74"/>
      <c r="L15" s="85">
        <f>CVal!L15</f>
      </c>
      <c r="M15" s="85">
        <f>CVal!M15</f>
      </c>
      <c r="N15" s="64"/>
    </row>
    <row r="16" spans="1:14" ht="12.75">
      <c r="A16" s="109" t="s">
        <v>1201</v>
      </c>
      <c r="B16" s="74"/>
      <c r="C16" s="74"/>
      <c r="D16" s="85">
        <f>CVal!D16</f>
      </c>
      <c r="E16" s="121">
        <f>CVal!E16</f>
      </c>
      <c r="F16" s="74"/>
      <c r="G16" s="74"/>
      <c r="H16" s="85">
        <f>CVal!H16</f>
      </c>
      <c r="I16" s="121">
        <f>CVal!I16</f>
      </c>
      <c r="J16" s="74"/>
      <c r="K16" s="74"/>
      <c r="L16" s="85">
        <f>CVal!L16</f>
      </c>
      <c r="M16" s="85">
        <f>CVal!M16</f>
      </c>
      <c r="N16" s="64"/>
    </row>
    <row r="17" spans="1:14" ht="12.75">
      <c r="A17" s="109" t="s">
        <v>3924</v>
      </c>
      <c r="B17" s="74"/>
      <c r="C17" s="74"/>
      <c r="D17" s="85">
        <f>CVal!D17</f>
      </c>
      <c r="E17" s="121">
        <f>CVal!E17</f>
      </c>
      <c r="F17" s="74"/>
      <c r="G17" s="74"/>
      <c r="H17" s="85">
        <f>CVal!H17</f>
      </c>
      <c r="I17" s="121">
        <f>CVal!I17</f>
      </c>
      <c r="J17" s="74"/>
      <c r="K17" s="74"/>
      <c r="L17" s="85">
        <f>CVal!L17</f>
      </c>
      <c r="M17" s="85">
        <f>CVal!M17</f>
      </c>
      <c r="N17" s="64"/>
    </row>
    <row r="18" spans="1:14" ht="12.75">
      <c r="A18" s="109" t="s">
        <v>3925</v>
      </c>
      <c r="B18" s="74"/>
      <c r="C18" s="74"/>
      <c r="D18" s="85">
        <f>CVal!D18</f>
      </c>
      <c r="E18" s="121">
        <f>CVal!E18</f>
      </c>
      <c r="F18" s="74"/>
      <c r="G18" s="74"/>
      <c r="H18" s="85">
        <f>CVal!H18</f>
      </c>
      <c r="I18" s="121">
        <f>CVal!I18</f>
      </c>
      <c r="J18" s="74"/>
      <c r="K18" s="74"/>
      <c r="L18" s="85">
        <f>CVal!L18</f>
      </c>
      <c r="M18" s="85">
        <f>CVal!M18</f>
      </c>
      <c r="N18" s="64"/>
    </row>
    <row r="19" spans="1:14" ht="12.75">
      <c r="A19" s="109" t="s">
        <v>3551</v>
      </c>
      <c r="B19" s="74"/>
      <c r="C19" s="74"/>
      <c r="D19" s="85">
        <f>CVal!D19</f>
      </c>
      <c r="E19" s="121">
        <f>CVal!E19</f>
      </c>
      <c r="F19" s="74"/>
      <c r="G19" s="74"/>
      <c r="H19" s="85">
        <f>CVal!H19</f>
      </c>
      <c r="I19" s="121">
        <f>CVal!I19</f>
      </c>
      <c r="J19" s="74"/>
      <c r="K19" s="74"/>
      <c r="L19" s="85">
        <f>CVal!L19</f>
      </c>
      <c r="M19" s="85">
        <f>CVal!M19</f>
      </c>
      <c r="N19" s="64"/>
    </row>
    <row r="20" spans="1:14" ht="12.75">
      <c r="A20" s="109" t="s">
        <v>3721</v>
      </c>
      <c r="B20" s="74"/>
      <c r="C20" s="74"/>
      <c r="D20" s="85">
        <f>CVal!D20</f>
      </c>
      <c r="E20" s="121">
        <f>CVal!E20</f>
      </c>
      <c r="F20" s="74"/>
      <c r="G20" s="74"/>
      <c r="H20" s="85">
        <f>CVal!H20</f>
      </c>
      <c r="I20" s="121">
        <f>CVal!I20</f>
      </c>
      <c r="J20" s="74"/>
      <c r="K20" s="74"/>
      <c r="L20" s="85">
        <f>CVal!L20</f>
      </c>
      <c r="M20" s="85">
        <f>CVal!M20</f>
      </c>
      <c r="N20" s="64"/>
    </row>
    <row r="21" spans="1:14" ht="12.75">
      <c r="A21" s="176" t="s">
        <v>731</v>
      </c>
      <c r="B21" s="74"/>
      <c r="C21" s="74"/>
      <c r="D21" s="85">
        <f>CVal!D21</f>
      </c>
      <c r="E21" s="121">
        <f>CVal!E21</f>
      </c>
      <c r="F21" s="74"/>
      <c r="G21" s="74"/>
      <c r="H21" s="85">
        <f>CVal!H21</f>
      </c>
      <c r="I21" s="121">
        <f>CVal!I21</f>
      </c>
      <c r="J21" s="74"/>
      <c r="K21" s="74"/>
      <c r="L21" s="85">
        <f>CVal!L21</f>
      </c>
      <c r="M21" s="85">
        <f>CVal!M21</f>
      </c>
      <c r="N21" s="64"/>
    </row>
    <row r="22" spans="1:14" ht="12.75">
      <c r="A22" s="109" t="s">
        <v>2540</v>
      </c>
      <c r="B22" s="74"/>
      <c r="C22" s="74"/>
      <c r="D22" s="85">
        <f>CVal!D22</f>
      </c>
      <c r="E22" s="121">
        <f>CVal!E22</f>
      </c>
      <c r="F22" s="74"/>
      <c r="G22" s="74"/>
      <c r="H22" s="85">
        <f>CVal!H22</f>
      </c>
      <c r="I22" s="121">
        <f>CVal!I22</f>
      </c>
      <c r="J22" s="74"/>
      <c r="K22" s="74"/>
      <c r="L22" s="85">
        <f>CVal!L22</f>
      </c>
      <c r="M22" s="85">
        <f>CVal!M22</f>
      </c>
      <c r="N22" s="64"/>
    </row>
    <row r="23" spans="1:14" ht="12.75">
      <c r="A23" s="109" t="s">
        <v>1419</v>
      </c>
      <c r="B23" s="74"/>
      <c r="C23" s="74"/>
      <c r="D23" s="85">
        <f>CVal!D23</f>
      </c>
      <c r="E23" s="121">
        <f>CVal!E23</f>
      </c>
      <c r="F23" s="74"/>
      <c r="G23" s="74"/>
      <c r="H23" s="85">
        <f>CVal!H23</f>
      </c>
      <c r="I23" s="121">
        <f>CVal!I23</f>
      </c>
      <c r="J23" s="74"/>
      <c r="K23" s="74"/>
      <c r="L23" s="85">
        <f>CVal!L23</f>
      </c>
      <c r="M23" s="85">
        <f>CVal!M23</f>
      </c>
      <c r="N23" s="64"/>
    </row>
    <row r="24" spans="1:14" ht="12.75">
      <c r="A24" s="109" t="s">
        <v>2541</v>
      </c>
      <c r="B24" s="74"/>
      <c r="C24" s="74"/>
      <c r="D24" s="85">
        <f>CVal!D24</f>
      </c>
      <c r="E24" s="121">
        <f>CVal!E24</f>
      </c>
      <c r="F24" s="74"/>
      <c r="G24" s="74"/>
      <c r="H24" s="85">
        <f>CVal!H24</f>
      </c>
      <c r="I24" s="121">
        <f>CVal!I24</f>
      </c>
      <c r="J24" s="74"/>
      <c r="K24" s="74"/>
      <c r="L24" s="85">
        <f>CVal!L24</f>
      </c>
      <c r="M24" s="85">
        <f>CVal!M24</f>
      </c>
      <c r="N24" s="64"/>
    </row>
    <row r="25" spans="1:14" ht="12.75">
      <c r="A25" s="109" t="s">
        <v>3726</v>
      </c>
      <c r="B25" s="74"/>
      <c r="C25" s="74"/>
      <c r="D25" s="85">
        <f>CVal!D25</f>
      </c>
      <c r="E25" s="121">
        <f>CVal!E25</f>
      </c>
      <c r="F25" s="74"/>
      <c r="G25" s="74"/>
      <c r="H25" s="85">
        <f>CVal!H25</f>
      </c>
      <c r="I25" s="121">
        <f>CVal!I25</f>
      </c>
      <c r="J25" s="74"/>
      <c r="K25" s="74"/>
      <c r="L25" s="85">
        <f>CVal!L25</f>
      </c>
      <c r="M25" s="85">
        <f>CVal!M25</f>
      </c>
      <c r="N25" s="64"/>
    </row>
    <row r="26" spans="1:14" ht="12.75">
      <c r="A26" s="109" t="s">
        <v>3730</v>
      </c>
      <c r="B26" s="74"/>
      <c r="C26" s="74"/>
      <c r="D26" s="85">
        <f>CVal!D26</f>
      </c>
      <c r="E26" s="121">
        <f>CVal!E26</f>
      </c>
      <c r="F26" s="74"/>
      <c r="G26" s="74"/>
      <c r="H26" s="85">
        <f>CVal!H26</f>
      </c>
      <c r="I26" s="121">
        <f>CVal!I26</f>
      </c>
      <c r="J26" s="74"/>
      <c r="K26" s="74"/>
      <c r="L26" s="85">
        <f>CVal!L26</f>
      </c>
      <c r="M26" s="85">
        <f>CVal!M26</f>
      </c>
      <c r="N26" s="64"/>
    </row>
    <row r="27" spans="1:14" ht="12.75">
      <c r="A27" s="109" t="s">
        <v>3728</v>
      </c>
      <c r="B27" s="74"/>
      <c r="C27" s="74"/>
      <c r="D27" s="85">
        <f>CVal!D27</f>
      </c>
      <c r="E27" s="121">
        <f>CVal!E27</f>
      </c>
      <c r="F27" s="74"/>
      <c r="G27" s="74"/>
      <c r="H27" s="85">
        <f>CVal!H27</f>
      </c>
      <c r="I27" s="121">
        <f>CVal!I27</f>
      </c>
      <c r="J27" s="74"/>
      <c r="K27" s="74"/>
      <c r="L27" s="85">
        <f>CVal!L27</f>
      </c>
      <c r="M27" s="85">
        <f>CVal!M27</f>
      </c>
      <c r="N27" s="64"/>
    </row>
    <row r="28" spans="1:14" ht="12.75">
      <c r="A28" s="109" t="s">
        <v>3729</v>
      </c>
      <c r="B28" s="74"/>
      <c r="C28" s="74"/>
      <c r="D28" s="85">
        <f>CVal!D28</f>
      </c>
      <c r="E28" s="121">
        <f>CVal!E28</f>
      </c>
      <c r="F28" s="74"/>
      <c r="G28" s="74"/>
      <c r="H28" s="85">
        <f>CVal!H28</f>
      </c>
      <c r="I28" s="121">
        <f>CVal!I28</f>
      </c>
      <c r="J28" s="74"/>
      <c r="K28" s="74"/>
      <c r="L28" s="85">
        <f>CVal!L28</f>
      </c>
      <c r="M28" s="85">
        <f>CVal!M28</f>
      </c>
      <c r="N28" s="64"/>
    </row>
    <row r="29" spans="1:14" ht="12.75">
      <c r="A29" s="109" t="s">
        <v>3727</v>
      </c>
      <c r="B29" s="74"/>
      <c r="C29" s="74"/>
      <c r="D29" s="85">
        <f>CVal!D29</f>
      </c>
      <c r="E29" s="121">
        <f>CVal!E29</f>
      </c>
      <c r="F29" s="74"/>
      <c r="G29" s="74"/>
      <c r="H29" s="85">
        <f>CVal!H29</f>
      </c>
      <c r="I29" s="121">
        <f>CVal!I29</f>
      </c>
      <c r="J29" s="74"/>
      <c r="K29" s="74"/>
      <c r="L29" s="85">
        <f>CVal!L29</f>
      </c>
      <c r="M29" s="85">
        <f>CVal!M29</f>
      </c>
      <c r="N29" s="64"/>
    </row>
    <row r="30" spans="1:14" ht="12.75">
      <c r="A30" s="110" t="s">
        <v>1420</v>
      </c>
      <c r="B30" s="74"/>
      <c r="C30" s="74"/>
      <c r="D30" s="85">
        <f>CVal!D30</f>
      </c>
      <c r="E30" s="121">
        <f>CVal!E30</f>
      </c>
      <c r="F30" s="74"/>
      <c r="G30" s="74"/>
      <c r="H30" s="85">
        <f>CVal!H30</f>
      </c>
      <c r="I30" s="121">
        <f>CVal!I30</f>
      </c>
      <c r="J30" s="74"/>
      <c r="K30" s="74"/>
      <c r="L30" s="85">
        <f>CVal!L30</f>
      </c>
      <c r="M30" s="85">
        <f>CVal!M30</f>
      </c>
      <c r="N30" s="64"/>
    </row>
    <row r="31" spans="1:14" ht="12.75">
      <c r="A31" s="109" t="s">
        <v>1207</v>
      </c>
      <c r="B31" s="74"/>
      <c r="C31" s="74"/>
      <c r="D31" s="85">
        <f>CVal!D31</f>
      </c>
      <c r="E31" s="121">
        <f>CVal!E31</f>
      </c>
      <c r="F31" s="74"/>
      <c r="G31" s="74"/>
      <c r="H31" s="85">
        <f>CVal!H31</f>
      </c>
      <c r="I31" s="121">
        <f>CVal!I31</f>
      </c>
      <c r="J31" s="74"/>
      <c r="K31" s="74"/>
      <c r="L31" s="85">
        <f>CVal!L31</f>
      </c>
      <c r="M31" s="85">
        <f>CVal!M31</f>
      </c>
      <c r="N31" s="64"/>
    </row>
    <row r="32" spans="1:14" ht="12.75">
      <c r="A32" s="109" t="s">
        <v>3731</v>
      </c>
      <c r="B32" s="74"/>
      <c r="C32" s="74"/>
      <c r="D32" s="85">
        <f>CVal!D32</f>
      </c>
      <c r="E32" s="121">
        <f>CVal!E32</f>
      </c>
      <c r="F32" s="74"/>
      <c r="G32" s="74"/>
      <c r="H32" s="85">
        <f>CVal!H32</f>
      </c>
      <c r="I32" s="121">
        <f>CVal!I32</f>
      </c>
      <c r="J32" s="74"/>
      <c r="K32" s="74"/>
      <c r="L32" s="85">
        <f>CVal!L32</f>
      </c>
      <c r="M32" s="85">
        <f>CVal!M32</f>
      </c>
      <c r="N32" s="64"/>
    </row>
    <row r="33" spans="1:14" ht="12.75">
      <c r="A33" s="109" t="s">
        <v>1195</v>
      </c>
      <c r="B33" s="74"/>
      <c r="C33" s="74"/>
      <c r="D33" s="85">
        <f>CVal!D33</f>
      </c>
      <c r="E33" s="121">
        <f>CVal!E33</f>
      </c>
      <c r="F33" s="74"/>
      <c r="G33" s="74"/>
      <c r="H33" s="85">
        <f>CVal!H33</f>
      </c>
      <c r="I33" s="121">
        <f>CVal!I33</f>
      </c>
      <c r="J33" s="74"/>
      <c r="K33" s="74"/>
      <c r="L33" s="85">
        <f>CVal!L33</f>
      </c>
      <c r="M33" s="85">
        <f>CVal!M33</f>
      </c>
      <c r="N33" s="64"/>
    </row>
    <row r="34" spans="1:14" ht="12.75">
      <c r="A34" s="110" t="s">
        <v>724</v>
      </c>
      <c r="B34" s="74"/>
      <c r="C34" s="74"/>
      <c r="D34" s="85">
        <f>CVal!D34</f>
      </c>
      <c r="E34" s="122"/>
      <c r="F34" s="74"/>
      <c r="G34" s="74"/>
      <c r="H34" s="85">
        <f>CVal!H34</f>
      </c>
      <c r="I34" s="122"/>
      <c r="J34" s="74"/>
      <c r="K34" s="74"/>
      <c r="L34" s="85">
        <f>CVal!L34</f>
      </c>
      <c r="M34" s="125"/>
      <c r="N34" s="64"/>
    </row>
    <row r="35" spans="1:14" ht="12.75">
      <c r="A35" s="166" t="s">
        <v>1966</v>
      </c>
      <c r="B35" s="75"/>
      <c r="C35" s="75"/>
      <c r="D35" s="87">
        <f>CVal!D35</f>
      </c>
      <c r="E35" s="123"/>
      <c r="F35" s="75"/>
      <c r="G35" s="75"/>
      <c r="H35" s="87">
        <f>CVal!H35</f>
      </c>
      <c r="I35" s="123"/>
      <c r="J35" s="75"/>
      <c r="K35" s="75"/>
      <c r="L35" s="87">
        <f>CVal!L35</f>
      </c>
      <c r="M35" s="126"/>
      <c r="N35" s="64"/>
    </row>
    <row r="36" spans="1:14" ht="12.75">
      <c r="A36" s="127"/>
      <c r="B36" s="128"/>
      <c r="C36" s="128"/>
      <c r="D36" s="115"/>
      <c r="E36" s="129"/>
      <c r="F36" s="128"/>
      <c r="G36" s="128"/>
      <c r="H36" s="115"/>
      <c r="I36" s="129"/>
      <c r="J36" s="128"/>
      <c r="K36" s="128"/>
      <c r="L36" s="115"/>
      <c r="M36" s="129"/>
      <c r="N36" s="64"/>
    </row>
    <row r="37" spans="2:14" ht="12.75"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64"/>
    </row>
    <row r="38" spans="1:14" ht="12.75">
      <c r="A38" s="88"/>
      <c r="B38" s="265">
        <f>IF(ISBLANK(pt4),"",pt4)</f>
      </c>
      <c r="C38" s="265"/>
      <c r="D38" s="265"/>
      <c r="E38" s="265"/>
      <c r="F38" s="266">
        <f>IF(ISBLANK(pt5),"",pt5)</f>
      </c>
      <c r="G38" s="266"/>
      <c r="H38" s="266"/>
      <c r="I38" s="266"/>
      <c r="J38" s="266">
        <f>IF(ISBLANK(pt6),"",pt6)</f>
      </c>
      <c r="K38" s="266"/>
      <c r="L38" s="266"/>
      <c r="M38" s="266"/>
      <c r="N38" s="64"/>
    </row>
    <row r="39" spans="1:14" ht="44.25">
      <c r="A39" s="112" t="s">
        <v>1812</v>
      </c>
      <c r="B39" s="105" t="s">
        <v>3903</v>
      </c>
      <c r="C39" s="105" t="s">
        <v>3906</v>
      </c>
      <c r="D39" s="105" t="s">
        <v>3905</v>
      </c>
      <c r="E39" s="106" t="s">
        <v>3732</v>
      </c>
      <c r="F39" s="105" t="s">
        <v>3903</v>
      </c>
      <c r="G39" s="105" t="s">
        <v>3906</v>
      </c>
      <c r="H39" s="105" t="s">
        <v>3905</v>
      </c>
      <c r="I39" s="106" t="s">
        <v>3732</v>
      </c>
      <c r="J39" s="107" t="s">
        <v>3903</v>
      </c>
      <c r="K39" s="107" t="s">
        <v>3906</v>
      </c>
      <c r="L39" s="108" t="s">
        <v>3905</v>
      </c>
      <c r="M39" s="124" t="s">
        <v>3732</v>
      </c>
      <c r="N39" s="64"/>
    </row>
    <row r="40" spans="1:14" ht="12.75">
      <c r="A40" s="113" t="s">
        <v>3549</v>
      </c>
      <c r="B40" s="73"/>
      <c r="C40" s="73"/>
      <c r="D40" s="83">
        <f>CVal!D40</f>
      </c>
      <c r="E40" s="84">
        <f>CVal!E40</f>
      </c>
      <c r="F40" s="73"/>
      <c r="G40" s="73"/>
      <c r="H40" s="83">
        <f>CVal!H40</f>
      </c>
      <c r="I40" s="84">
        <f>CVal!I40</f>
      </c>
      <c r="J40" s="73"/>
      <c r="K40" s="73"/>
      <c r="L40" s="83">
        <f>CVal!L40</f>
      </c>
      <c r="M40" s="163">
        <f>CVal!M40</f>
      </c>
      <c r="N40" s="64"/>
    </row>
    <row r="41" spans="1:14" ht="12.75">
      <c r="A41" s="177" t="s">
        <v>3550</v>
      </c>
      <c r="B41" s="74"/>
      <c r="C41" s="74"/>
      <c r="D41" s="85">
        <f>CVal!D41</f>
      </c>
      <c r="E41" s="86">
        <f>CVal!E41</f>
      </c>
      <c r="F41" s="74"/>
      <c r="G41" s="74"/>
      <c r="H41" s="85">
        <f>CVal!H41</f>
      </c>
      <c r="I41" s="86">
        <f>CVal!I41</f>
      </c>
      <c r="J41" s="74"/>
      <c r="K41" s="74"/>
      <c r="L41" s="85">
        <f>CVal!L41</f>
      </c>
      <c r="M41" s="164">
        <f>CVal!M41</f>
      </c>
      <c r="N41" s="64"/>
    </row>
    <row r="42" spans="1:14" ht="12.75">
      <c r="A42" s="109" t="s">
        <v>3904</v>
      </c>
      <c r="B42" s="74"/>
      <c r="C42" s="74"/>
      <c r="D42" s="85">
        <f>CVal!D42</f>
      </c>
      <c r="E42" s="86">
        <f>CVal!E42</f>
      </c>
      <c r="F42" s="74"/>
      <c r="G42" s="74"/>
      <c r="H42" s="85">
        <f>CVal!H42</f>
      </c>
      <c r="I42" s="86">
        <f>CVal!I42</f>
      </c>
      <c r="J42" s="74"/>
      <c r="K42" s="74"/>
      <c r="L42" s="85">
        <f>CVal!L42</f>
      </c>
      <c r="M42" s="164">
        <f>CVal!M42</f>
      </c>
      <c r="N42" s="64"/>
    </row>
    <row r="43" spans="1:14" ht="12.75">
      <c r="A43" s="109" t="s">
        <v>3923</v>
      </c>
      <c r="B43" s="74"/>
      <c r="C43" s="74"/>
      <c r="D43" s="85">
        <f>CVal!D43</f>
      </c>
      <c r="E43" s="86">
        <f>CVal!E43</f>
      </c>
      <c r="F43" s="74"/>
      <c r="G43" s="74"/>
      <c r="H43" s="85">
        <f>CVal!H43</f>
      </c>
      <c r="I43" s="86">
        <f>CVal!I43</f>
      </c>
      <c r="J43" s="74"/>
      <c r="K43" s="74"/>
      <c r="L43" s="85">
        <f>CVal!L43</f>
      </c>
      <c r="M43" s="164">
        <f>CVal!M43</f>
      </c>
      <c r="N43" s="64"/>
    </row>
    <row r="44" spans="1:14" ht="12.75">
      <c r="A44" s="109" t="s">
        <v>1201</v>
      </c>
      <c r="B44" s="74"/>
      <c r="C44" s="74"/>
      <c r="D44" s="85">
        <f>CVal!D44</f>
      </c>
      <c r="E44" s="86">
        <f>CVal!E44</f>
      </c>
      <c r="F44" s="74"/>
      <c r="G44" s="74"/>
      <c r="H44" s="85">
        <f>CVal!H44</f>
      </c>
      <c r="I44" s="86">
        <f>CVal!I44</f>
      </c>
      <c r="J44" s="74"/>
      <c r="K44" s="74"/>
      <c r="L44" s="85">
        <f>CVal!L44</f>
      </c>
      <c r="M44" s="164">
        <f>CVal!M44</f>
      </c>
      <c r="N44" s="64"/>
    </row>
    <row r="45" spans="1:14" ht="12.75">
      <c r="A45" s="109" t="s">
        <v>3924</v>
      </c>
      <c r="B45" s="74"/>
      <c r="C45" s="74"/>
      <c r="D45" s="85">
        <f>CVal!D45</f>
      </c>
      <c r="E45" s="86">
        <f>CVal!E45</f>
      </c>
      <c r="F45" s="74"/>
      <c r="G45" s="74"/>
      <c r="H45" s="85">
        <f>CVal!H45</f>
      </c>
      <c r="I45" s="86">
        <f>CVal!I45</f>
      </c>
      <c r="J45" s="74"/>
      <c r="K45" s="74"/>
      <c r="L45" s="85">
        <f>CVal!L45</f>
      </c>
      <c r="M45" s="164">
        <f>CVal!M45</f>
      </c>
      <c r="N45" s="64"/>
    </row>
    <row r="46" spans="1:14" ht="12.75">
      <c r="A46" s="109" t="s">
        <v>3925</v>
      </c>
      <c r="B46" s="74"/>
      <c r="C46" s="74"/>
      <c r="D46" s="85">
        <f>CVal!D46</f>
      </c>
      <c r="E46" s="86">
        <f>CVal!E46</f>
      </c>
      <c r="F46" s="74"/>
      <c r="G46" s="74"/>
      <c r="H46" s="85">
        <f>CVal!H46</f>
      </c>
      <c r="I46" s="86">
        <f>CVal!I46</f>
      </c>
      <c r="J46" s="74"/>
      <c r="K46" s="74"/>
      <c r="L46" s="85">
        <f>CVal!L46</f>
      </c>
      <c r="M46" s="164">
        <f>CVal!M46</f>
      </c>
      <c r="N46" s="64"/>
    </row>
    <row r="47" spans="1:14" ht="12.75">
      <c r="A47" s="109" t="s">
        <v>3551</v>
      </c>
      <c r="B47" s="74"/>
      <c r="C47" s="74"/>
      <c r="D47" s="85">
        <f>CVal!D47</f>
      </c>
      <c r="E47" s="86">
        <f>CVal!E47</f>
      </c>
      <c r="F47" s="74"/>
      <c r="G47" s="74"/>
      <c r="H47" s="85">
        <f>CVal!H47</f>
      </c>
      <c r="I47" s="86">
        <f>CVal!I47</f>
      </c>
      <c r="J47" s="74"/>
      <c r="K47" s="74"/>
      <c r="L47" s="85">
        <f>CVal!L47</f>
      </c>
      <c r="M47" s="164">
        <f>CVal!M47</f>
      </c>
      <c r="N47" s="64"/>
    </row>
    <row r="48" spans="1:14" ht="12.75">
      <c r="A48" s="109" t="s">
        <v>3721</v>
      </c>
      <c r="B48" s="74"/>
      <c r="C48" s="74"/>
      <c r="D48" s="85">
        <f>CVal!D48</f>
      </c>
      <c r="E48" s="86">
        <f>CVal!E48</f>
      </c>
      <c r="F48" s="74"/>
      <c r="G48" s="74"/>
      <c r="H48" s="85">
        <f>CVal!H48</f>
      </c>
      <c r="I48" s="86">
        <f>CVal!I48</f>
      </c>
      <c r="J48" s="74"/>
      <c r="K48" s="74"/>
      <c r="L48" s="85">
        <f>CVal!L48</f>
      </c>
      <c r="M48" s="164">
        <f>CVal!M48</f>
      </c>
      <c r="N48" s="64"/>
    </row>
    <row r="49" spans="1:14" ht="12.75">
      <c r="A49" s="176" t="s">
        <v>731</v>
      </c>
      <c r="B49" s="74"/>
      <c r="C49" s="74"/>
      <c r="D49" s="85">
        <f>CVal!D49</f>
      </c>
      <c r="E49" s="86">
        <f>CVal!E49</f>
      </c>
      <c r="F49" s="74"/>
      <c r="G49" s="74"/>
      <c r="H49" s="85">
        <f>CVal!H49</f>
      </c>
      <c r="I49" s="86">
        <f>CVal!I49</f>
      </c>
      <c r="J49" s="74"/>
      <c r="K49" s="74"/>
      <c r="L49" s="85">
        <f>CVal!L49</f>
      </c>
      <c r="M49" s="164">
        <f>CVal!M49</f>
      </c>
      <c r="N49" s="64"/>
    </row>
    <row r="50" spans="1:14" ht="12.75">
      <c r="A50" s="109" t="s">
        <v>2540</v>
      </c>
      <c r="B50" s="74"/>
      <c r="C50" s="74"/>
      <c r="D50" s="85">
        <f>CVal!D50</f>
      </c>
      <c r="E50" s="86">
        <f>CVal!E50</f>
      </c>
      <c r="F50" s="74"/>
      <c r="G50" s="74"/>
      <c r="H50" s="85">
        <f>CVal!H50</f>
      </c>
      <c r="I50" s="86">
        <f>CVal!I50</f>
      </c>
      <c r="J50" s="74"/>
      <c r="K50" s="74"/>
      <c r="L50" s="85">
        <f>CVal!L50</f>
      </c>
      <c r="M50" s="164">
        <f>CVal!M50</f>
      </c>
      <c r="N50" s="64"/>
    </row>
    <row r="51" spans="1:14" ht="12.75">
      <c r="A51" s="109" t="s">
        <v>1419</v>
      </c>
      <c r="B51" s="74"/>
      <c r="C51" s="74"/>
      <c r="D51" s="85">
        <f>CVal!D51</f>
      </c>
      <c r="E51" s="86">
        <f>CVal!E51</f>
      </c>
      <c r="F51" s="74"/>
      <c r="G51" s="74"/>
      <c r="H51" s="85">
        <f>CVal!H51</f>
      </c>
      <c r="I51" s="86">
        <f>CVal!I51</f>
      </c>
      <c r="J51" s="74"/>
      <c r="K51" s="74"/>
      <c r="L51" s="85">
        <f>CVal!L51</f>
      </c>
      <c r="M51" s="164">
        <f>CVal!M51</f>
      </c>
      <c r="N51" s="64"/>
    </row>
    <row r="52" spans="1:14" ht="12.75">
      <c r="A52" s="109" t="s">
        <v>2541</v>
      </c>
      <c r="B52" s="74"/>
      <c r="C52" s="74"/>
      <c r="D52" s="85">
        <f>CVal!D52</f>
      </c>
      <c r="E52" s="86">
        <f>CVal!E52</f>
      </c>
      <c r="F52" s="74"/>
      <c r="G52" s="74"/>
      <c r="H52" s="85">
        <f>CVal!H52</f>
      </c>
      <c r="I52" s="86">
        <f>CVal!I52</f>
      </c>
      <c r="J52" s="74"/>
      <c r="K52" s="74"/>
      <c r="L52" s="85">
        <f>CVal!L52</f>
      </c>
      <c r="M52" s="164">
        <f>CVal!M52</f>
      </c>
      <c r="N52" s="64"/>
    </row>
    <row r="53" spans="1:14" ht="12.75">
      <c r="A53" s="109" t="s">
        <v>3726</v>
      </c>
      <c r="B53" s="74"/>
      <c r="C53" s="74"/>
      <c r="D53" s="85">
        <f>CVal!D53</f>
      </c>
      <c r="E53" s="86">
        <f>CVal!E53</f>
      </c>
      <c r="F53" s="74"/>
      <c r="G53" s="74"/>
      <c r="H53" s="85">
        <f>CVal!H53</f>
      </c>
      <c r="I53" s="86">
        <f>CVal!I53</f>
      </c>
      <c r="J53" s="74"/>
      <c r="K53" s="74"/>
      <c r="L53" s="85">
        <f>CVal!L53</f>
      </c>
      <c r="M53" s="164">
        <f>CVal!M53</f>
      </c>
      <c r="N53" s="64"/>
    </row>
    <row r="54" spans="1:14" ht="12.75">
      <c r="A54" s="109" t="s">
        <v>3730</v>
      </c>
      <c r="B54" s="74"/>
      <c r="C54" s="74"/>
      <c r="D54" s="85">
        <f>CVal!D54</f>
      </c>
      <c r="E54" s="86">
        <f>CVal!E54</f>
      </c>
      <c r="F54" s="74"/>
      <c r="G54" s="74"/>
      <c r="H54" s="85">
        <f>CVal!H54</f>
      </c>
      <c r="I54" s="86">
        <f>CVal!I54</f>
      </c>
      <c r="J54" s="74"/>
      <c r="K54" s="74"/>
      <c r="L54" s="85">
        <f>CVal!L54</f>
      </c>
      <c r="M54" s="164">
        <f>CVal!M54</f>
      </c>
      <c r="N54" s="64"/>
    </row>
    <row r="55" spans="1:14" ht="12.75">
      <c r="A55" s="109" t="s">
        <v>3728</v>
      </c>
      <c r="B55" s="74"/>
      <c r="C55" s="74"/>
      <c r="D55" s="85">
        <f>CVal!D55</f>
      </c>
      <c r="E55" s="86">
        <f>CVal!E55</f>
      </c>
      <c r="F55" s="74"/>
      <c r="G55" s="74"/>
      <c r="H55" s="85">
        <f>CVal!H55</f>
      </c>
      <c r="I55" s="86">
        <f>CVal!I55</f>
      </c>
      <c r="J55" s="74"/>
      <c r="K55" s="74"/>
      <c r="L55" s="85">
        <f>CVal!L55</f>
      </c>
      <c r="M55" s="164">
        <f>CVal!M55</f>
      </c>
      <c r="N55" s="64"/>
    </row>
    <row r="56" spans="1:14" ht="12.75">
      <c r="A56" s="109" t="s">
        <v>3729</v>
      </c>
      <c r="B56" s="74"/>
      <c r="C56" s="74"/>
      <c r="D56" s="85">
        <f>CVal!D56</f>
      </c>
      <c r="E56" s="86">
        <f>CVal!E56</f>
      </c>
      <c r="F56" s="74"/>
      <c r="G56" s="74"/>
      <c r="H56" s="85">
        <f>CVal!H56</f>
      </c>
      <c r="I56" s="86">
        <f>CVal!I56</f>
      </c>
      <c r="J56" s="74"/>
      <c r="K56" s="74"/>
      <c r="L56" s="85">
        <f>CVal!L56</f>
      </c>
      <c r="M56" s="164">
        <f>CVal!M56</f>
      </c>
      <c r="N56" s="64"/>
    </row>
    <row r="57" spans="1:14" ht="12.75">
      <c r="A57" s="109" t="s">
        <v>3727</v>
      </c>
      <c r="B57" s="74"/>
      <c r="C57" s="74"/>
      <c r="D57" s="85">
        <f>CVal!D57</f>
      </c>
      <c r="E57" s="86">
        <f>CVal!E57</f>
      </c>
      <c r="F57" s="74"/>
      <c r="G57" s="74"/>
      <c r="H57" s="85">
        <f>CVal!H57</f>
      </c>
      <c r="I57" s="86">
        <f>CVal!I57</f>
      </c>
      <c r="J57" s="74"/>
      <c r="K57" s="74"/>
      <c r="L57" s="85">
        <f>CVal!L57</f>
      </c>
      <c r="M57" s="164">
        <f>CVal!M57</f>
      </c>
      <c r="N57" s="64"/>
    </row>
    <row r="58" spans="1:14" ht="12.75">
      <c r="A58" s="110" t="s">
        <v>1420</v>
      </c>
      <c r="B58" s="74"/>
      <c r="C58" s="74"/>
      <c r="D58" s="85">
        <f>CVal!D58</f>
      </c>
      <c r="E58" s="86">
        <f>CVal!E58</f>
      </c>
      <c r="F58" s="74"/>
      <c r="G58" s="74"/>
      <c r="H58" s="85">
        <f>CVal!H58</f>
      </c>
      <c r="I58" s="86">
        <f>CVal!I58</f>
      </c>
      <c r="J58" s="74"/>
      <c r="K58" s="74"/>
      <c r="L58" s="85">
        <f>CVal!L58</f>
      </c>
      <c r="M58" s="164">
        <f>CVal!M58</f>
      </c>
      <c r="N58" s="64"/>
    </row>
    <row r="59" spans="1:14" ht="12.75">
      <c r="A59" s="109" t="s">
        <v>1207</v>
      </c>
      <c r="B59" s="74"/>
      <c r="C59" s="74"/>
      <c r="D59" s="85">
        <f>CVal!D59</f>
      </c>
      <c r="E59" s="86">
        <f>CVal!E59</f>
      </c>
      <c r="F59" s="74"/>
      <c r="G59" s="74"/>
      <c r="H59" s="85">
        <f>CVal!H59</f>
      </c>
      <c r="I59" s="86">
        <f>CVal!I59</f>
      </c>
      <c r="J59" s="74"/>
      <c r="K59" s="74"/>
      <c r="L59" s="85">
        <f>CVal!L59</f>
      </c>
      <c r="M59" s="164">
        <f>CVal!M59</f>
      </c>
      <c r="N59" s="64"/>
    </row>
    <row r="60" spans="1:14" ht="12.75">
      <c r="A60" s="109" t="s">
        <v>3731</v>
      </c>
      <c r="B60" s="74"/>
      <c r="C60" s="74"/>
      <c r="D60" s="85">
        <f>CVal!D60</f>
      </c>
      <c r="E60" s="86">
        <f>CVal!E60</f>
      </c>
      <c r="F60" s="74"/>
      <c r="G60" s="74"/>
      <c r="H60" s="85">
        <f>CVal!H60</f>
      </c>
      <c r="I60" s="86">
        <f>CVal!I60</f>
      </c>
      <c r="J60" s="74"/>
      <c r="K60" s="74"/>
      <c r="L60" s="85">
        <f>CVal!L60</f>
      </c>
      <c r="M60" s="164">
        <f>CVal!M60</f>
      </c>
      <c r="N60" s="64"/>
    </row>
    <row r="61" spans="1:14" ht="12.75">
      <c r="A61" s="109" t="s">
        <v>1195</v>
      </c>
      <c r="B61" s="74"/>
      <c r="C61" s="74"/>
      <c r="D61" s="85">
        <f>CVal!D61</f>
      </c>
      <c r="E61" s="86">
        <f>CVal!E61</f>
      </c>
      <c r="F61" s="74"/>
      <c r="G61" s="74"/>
      <c r="H61" s="85">
        <f>CVal!H61</f>
      </c>
      <c r="I61" s="86">
        <f>CVal!I61</f>
      </c>
      <c r="J61" s="74"/>
      <c r="K61" s="74"/>
      <c r="L61" s="85">
        <f>CVal!L61</f>
      </c>
      <c r="M61" s="164">
        <f>CVal!M61</f>
      </c>
      <c r="N61" s="64"/>
    </row>
    <row r="62" spans="1:14" ht="12.75">
      <c r="A62" s="110" t="s">
        <v>724</v>
      </c>
      <c r="B62" s="74"/>
      <c r="C62" s="74"/>
      <c r="D62" s="85">
        <f>CVal!D62</f>
      </c>
      <c r="E62" s="122"/>
      <c r="F62" s="74"/>
      <c r="G62" s="74"/>
      <c r="H62" s="85">
        <f>CVal!H62</f>
      </c>
      <c r="I62" s="122"/>
      <c r="J62" s="74"/>
      <c r="K62" s="74"/>
      <c r="L62" s="85">
        <f>CVal!L62</f>
      </c>
      <c r="M62" s="122"/>
      <c r="N62" s="64"/>
    </row>
    <row r="63" spans="1:14" ht="12.75">
      <c r="A63" s="166" t="s">
        <v>1966</v>
      </c>
      <c r="B63" s="75"/>
      <c r="C63" s="75"/>
      <c r="D63" s="87">
        <f>CVal!D63</f>
      </c>
      <c r="E63" s="123"/>
      <c r="F63" s="75"/>
      <c r="G63" s="75"/>
      <c r="H63" s="87">
        <f>CVal!H63</f>
      </c>
      <c r="I63" s="123"/>
      <c r="J63" s="75"/>
      <c r="K63" s="75"/>
      <c r="L63" s="87">
        <f>CVal!L63</f>
      </c>
      <c r="M63" s="123"/>
      <c r="N63" s="64"/>
    </row>
    <row r="64" spans="1:14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</sheetData>
  <sheetProtection sheet="1" objects="1" scenarios="1" selectLockedCells="1"/>
  <mergeCells count="25">
    <mergeCell ref="J9:M9"/>
    <mergeCell ref="A4:E4"/>
    <mergeCell ref="A5:E5"/>
    <mergeCell ref="B9:E9"/>
    <mergeCell ref="F9:I9"/>
    <mergeCell ref="B38:E38"/>
    <mergeCell ref="J38:M38"/>
    <mergeCell ref="F38:I38"/>
    <mergeCell ref="A7:E7"/>
    <mergeCell ref="G5:H7"/>
    <mergeCell ref="I5:M7"/>
    <mergeCell ref="B10:E10"/>
    <mergeCell ref="F10:I10"/>
    <mergeCell ref="J10:M10"/>
    <mergeCell ref="A6:E6"/>
    <mergeCell ref="B37:E37"/>
    <mergeCell ref="F37:I37"/>
    <mergeCell ref="J37:M37"/>
    <mergeCell ref="A1:M1"/>
    <mergeCell ref="A2:F2"/>
    <mergeCell ref="G2:H2"/>
    <mergeCell ref="J2:M2"/>
    <mergeCell ref="A3:E3"/>
    <mergeCell ref="F3:M3"/>
    <mergeCell ref="G4:M4"/>
  </mergeCells>
  <conditionalFormatting sqref="H40:I63 L40:M63 D40:E63 H12:I36 D12:E36 L12:M36">
    <cfRule type="cellIs" priority="1" dxfId="3" operator="equal" stopIfTrue="1">
      <formula>"oui"</formula>
    </cfRule>
    <cfRule type="cellIs" priority="2" dxfId="4" operator="equal" stopIfTrue="1">
      <formula>"non"</formula>
    </cfRule>
  </conditionalFormatting>
  <conditionalFormatting sqref="B38:M38 B10:M10">
    <cfRule type="cellIs" priority="3" dxfId="5" operator="notEqual" stopIfTrue="1">
      <formula>""</formula>
    </cfRule>
  </conditionalFormatting>
  <dataValidations count="6">
    <dataValidation type="list" allowBlank="1" showInputMessage="1" showErrorMessage="1" sqref="I34:I36 E34:E36 M34:M36 E62:E63 I62:I63 M62:M63">
      <formula1>"oui, non, ?"</formula1>
    </dataValidation>
    <dataValidation type="list" showInputMessage="1" showErrorMessage="1" promptTitle="Echantillons" prompt="Vous devez indiquer si les échantillons sont correctement traités en termes de : &#10;constitution,&#10;conditionnement,&#10;conservation,&#10;transport,&#10;délai de mise en oeuvre des analyses (≤ à 48h00)" sqref="F4">
      <formula1>"oui, non"</formula1>
    </dataValidation>
    <dataValidation type="list" allowBlank="1" showInputMessage="1" showErrorMessage="1" promptTitle="Paramète supplémentaire" prompt="Vous allez choisir un paramètre, dont l'écart maximum toléré n'est pas défini. Après saisie de vos valeurs vous devez noter &quot;oui&quot; ou &quot;non&quot; dans la colonne &quot;conformité&quot;." sqref="A35:A36 A63">
      <formula1>Paramètres</formula1>
    </dataValidation>
    <dataValidation type="list" promptTitle="Métal supplémentaire" prompt="Vous allez choisir un métal supplémentaire " sqref="A30 A58">
      <formula1>"Al,Cr6, Fe, Sn"</formula1>
    </dataValidation>
    <dataValidation allowBlank="1" showInputMessage="1" showErrorMessage="1" prompt="Concerne la DCO méthode NFT 90101" sqref="B13:C13 F13:G13 J13:K13 B41:C41 F41:G41 J41:K41"/>
    <dataValidation allowBlank="1" showInputMessage="1" showErrorMessage="1" prompt="Concerne la DCO micro méthode ISO 15705" sqref="B21:C21 F21:G21 J21:K21 B49:C49 F49:G49 J49:K49"/>
  </dataValidation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11"/>
  <dimension ref="A1:T65"/>
  <sheetViews>
    <sheetView showGridLines="0" workbookViewId="0" topLeftCell="A1">
      <pane ySplit="5" topLeftCell="BM35" activePane="bottomLeft" state="frozen"/>
      <selection pane="topLeft" activeCell="A29" sqref="A29"/>
      <selection pane="bottomLeft" activeCell="J62" sqref="J62:M62"/>
    </sheetView>
  </sheetViews>
  <sheetFormatPr defaultColWidth="11.421875" defaultRowHeight="12.75"/>
  <cols>
    <col min="1" max="1" width="9.7109375" style="0" customWidth="1"/>
    <col min="2" max="2" width="5.8515625" style="0" customWidth="1"/>
    <col min="3" max="3" width="6.7109375" style="0" customWidth="1"/>
    <col min="4" max="4" width="8.421875" style="0" bestFit="1" customWidth="1"/>
    <col min="5" max="5" width="6.00390625" style="0" bestFit="1" customWidth="1"/>
    <col min="6" max="6" width="6.7109375" style="0" customWidth="1"/>
    <col min="7" max="7" width="6.8515625" style="0" customWidth="1"/>
    <col min="8" max="8" width="7.8515625" style="0" customWidth="1"/>
    <col min="9" max="9" width="4.00390625" style="0" bestFit="1" customWidth="1"/>
    <col min="10" max="10" width="7.140625" style="0" customWidth="1"/>
    <col min="11" max="11" width="7.00390625" style="0" customWidth="1"/>
    <col min="12" max="12" width="8.140625" style="2" customWidth="1"/>
    <col min="13" max="13" width="4.00390625" style="2" bestFit="1" customWidth="1"/>
    <col min="14" max="14" width="0" style="2" hidden="1" customWidth="1"/>
    <col min="15" max="20" width="0" style="0" hidden="1" customWidth="1"/>
    <col min="21" max="16384" width="0" style="2" hidden="1" customWidth="1"/>
  </cols>
  <sheetData>
    <row r="1" spans="1:14" ht="12.75">
      <c r="A1" s="284" t="s">
        <v>3724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3"/>
      <c r="B3" s="4" t="s">
        <v>259</v>
      </c>
      <c r="C3" s="296">
        <v>37797</v>
      </c>
      <c r="D3" s="297"/>
      <c r="E3" s="297"/>
      <c r="F3" s="1"/>
      <c r="G3" s="1"/>
      <c r="H3" s="1"/>
      <c r="I3" s="1"/>
      <c r="J3" s="1"/>
      <c r="K3" s="1"/>
    </row>
    <row r="4" spans="1:13" ht="12.75">
      <c r="A4" s="289" t="s">
        <v>260</v>
      </c>
      <c r="B4" s="289"/>
      <c r="C4" s="289"/>
      <c r="D4" s="32" t="s">
        <v>261</v>
      </c>
      <c r="E4" s="16"/>
      <c r="F4" s="17"/>
      <c r="G4" s="14"/>
      <c r="H4" s="14"/>
      <c r="I4" s="14"/>
      <c r="J4" s="14"/>
      <c r="K4" s="15" t="s">
        <v>265</v>
      </c>
      <c r="L4" s="285">
        <v>37804</v>
      </c>
      <c r="M4" s="286"/>
    </row>
    <row r="5" spans="1:13" ht="13.5" customHeight="1" thickBot="1">
      <c r="A5" s="289" t="s">
        <v>263</v>
      </c>
      <c r="B5" s="289"/>
      <c r="C5" s="289"/>
      <c r="D5" s="33" t="s">
        <v>264</v>
      </c>
      <c r="E5" s="18"/>
      <c r="F5" s="19"/>
      <c r="G5" s="14"/>
      <c r="H5" s="14"/>
      <c r="I5" s="14"/>
      <c r="J5" s="14"/>
      <c r="K5" s="15" t="s">
        <v>3716</v>
      </c>
      <c r="L5" s="287">
        <f>L4-C3</f>
        <v>7</v>
      </c>
      <c r="M5" s="288"/>
    </row>
    <row r="6" spans="12:13" ht="13.5" customHeight="1">
      <c r="L6"/>
      <c r="M6"/>
    </row>
    <row r="7" spans="12:13" ht="13.5" customHeight="1">
      <c r="L7"/>
      <c r="M7"/>
    </row>
    <row r="8" spans="12:13" ht="13.5" customHeight="1" thickBot="1">
      <c r="L8"/>
      <c r="M8"/>
    </row>
    <row r="9" spans="1:13" ht="13.5" thickBot="1">
      <c r="A9" s="298" t="s">
        <v>3723</v>
      </c>
      <c r="B9" s="299"/>
      <c r="C9" s="299"/>
      <c r="D9" s="294"/>
      <c r="E9" s="294"/>
      <c r="F9" s="294"/>
      <c r="G9" s="299"/>
      <c r="H9" s="299"/>
      <c r="I9" s="299"/>
      <c r="J9" s="299"/>
      <c r="K9" s="299"/>
      <c r="L9" s="299"/>
      <c r="M9" s="300"/>
    </row>
    <row r="10" spans="1:13" ht="13.5" thickBot="1">
      <c r="A10" s="10"/>
      <c r="B10" s="290" t="s">
        <v>1402</v>
      </c>
      <c r="C10" s="291"/>
      <c r="D10" s="291"/>
      <c r="E10" s="292"/>
      <c r="F10" s="301" t="s">
        <v>1403</v>
      </c>
      <c r="G10" s="302"/>
      <c r="H10" s="302"/>
      <c r="I10" s="303"/>
      <c r="J10" s="290" t="s">
        <v>1404</v>
      </c>
      <c r="K10" s="291"/>
      <c r="L10" s="291"/>
      <c r="M10" s="292"/>
    </row>
    <row r="11" spans="1:13" ht="45">
      <c r="A11" s="5" t="s">
        <v>3722</v>
      </c>
      <c r="B11" s="9" t="s">
        <v>1406</v>
      </c>
      <c r="C11" s="9" t="s">
        <v>1407</v>
      </c>
      <c r="D11" s="9" t="s">
        <v>1405</v>
      </c>
      <c r="E11" s="8" t="s">
        <v>3732</v>
      </c>
      <c r="F11" s="9" t="s">
        <v>1406</v>
      </c>
      <c r="G11" s="9" t="s">
        <v>1407</v>
      </c>
      <c r="H11" s="9" t="s">
        <v>1405</v>
      </c>
      <c r="I11" s="8" t="s">
        <v>3732</v>
      </c>
      <c r="J11" s="9" t="s">
        <v>1406</v>
      </c>
      <c r="K11" s="9" t="s">
        <v>1407</v>
      </c>
      <c r="L11" s="9" t="s">
        <v>1405</v>
      </c>
      <c r="M11" s="8" t="s">
        <v>3732</v>
      </c>
    </row>
    <row r="12" spans="1:20" s="20" customFormat="1" ht="12.75">
      <c r="A12" s="6" t="s">
        <v>3549</v>
      </c>
      <c r="B12" s="30">
        <f>IF(ISBLANK(FicheAnalysesComparatives!B12),"",SUBSTITUTE(FicheAnalysesComparatives!B12,"&lt;","")*1)</f>
      </c>
      <c r="C12" s="30">
        <f>IF(ISBLANK(FicheAnalysesComparatives!C12),"",SUBSTITUTE(FicheAnalysesComparatives!C12,"&lt;","")*1)</f>
      </c>
      <c r="D12" s="35">
        <f>IF(OR(C12="",B12=""),"",IF(AND(B12&lt;=SC_DBO5,C12&lt;=SC_DBO5),"-",(B12-AVERAGE(B12:C12))/AVERAGE(B12:C12)))</f>
      </c>
      <c r="E12" s="31">
        <f>IF(D12="","",IF(D12="-","oui",IF(OR(AND(AVERAGE(B12:C12)&gt;DBO5faible,ABS(D12)&gt;3*EMT_DBO5_forte),AND(AVERAGE(B12:C12)&lt;DBO5faible,ABS(D12)&gt;3*EMT_DBO5_faible)),"non*",IF(AND(B12&lt;=SC_DBO5,C12&lt;=SC_DBO5),"oui",IF(AND(AVERAGE(B12:C12)&gt;DBO5faible,D12&gt;=-EMT_DBO5_forte,D12&lt;=EMT_DBO5_forte),"oui",IF(AND(AVERAGE(B12:C12)&lt;=DBO5faible,D12&gt;=-EMT_DBO5_faible,D12&lt;=EMT_DBO5_faible),"oui","non"))))))</f>
      </c>
      <c r="F12" s="30">
        <f>IF(ISBLANK(FicheAnalysesComparatives!F12),"",SUBSTITUTE(FicheAnalysesComparatives!F12,"&lt;","")*1)</f>
      </c>
      <c r="G12" s="30">
        <f>IF(ISBLANK(FicheAnalysesComparatives!G12),"",SUBSTITUTE(FicheAnalysesComparatives!G12,"&lt;","")*1)</f>
      </c>
      <c r="H12" s="35">
        <f>IF(OR(G12="",F12=""),"",IF(AND(F12&lt;=SC_DBO5,G12&lt;=SC_DBO5),"-",(F12-AVERAGE(F12:G12))/AVERAGE(F12:G12)))</f>
      </c>
      <c r="I12" s="31">
        <f>IF(H12="","",IF(H12="-","oui",IF(OR(AND(AVERAGE(F12:G12)&gt;DBO5faible,ABS(H12)&gt;3*EMT_DBO5_forte),AND(AVERAGE(F12:G12)&lt;DBO5faible,ABS(H12)&gt;3*EMT_DBO5_faible)),"non*",IF(AND(F12&lt;=SC_DBO5,G12&lt;=SC_DBO5),"oui",IF(AND(AVERAGE(F12:G12)&gt;DBO5faible,H12&gt;=-EMT_DBO5_forte,H12&lt;=EMT_DBO5_forte),"oui",IF(AND(AVERAGE(F12:G12)&lt;=DBO5faible,H12&gt;=-EMT_DBO5_faible,H12&lt;=EMT_DBO5_faible),"oui","non"))))))</f>
      </c>
      <c r="J12" s="30">
        <f>IF(ISBLANK(FicheAnalysesComparatives!J12),"",SUBSTITUTE(FicheAnalysesComparatives!J12,"&lt;","")*1)</f>
      </c>
      <c r="K12" s="30">
        <f>IF(ISBLANK(FicheAnalysesComparatives!K12),"",SUBSTITUTE(FicheAnalysesComparatives!K12,"&lt;","")*1)</f>
      </c>
      <c r="L12" s="35">
        <f>IF(OR(K12="",J12=""),"",IF(AND(J12&lt;=SC_DBO5,K12&lt;=SC_DBO5),"-",(J12-AVERAGE(J12:K12))/AVERAGE(J12:K12)))</f>
      </c>
      <c r="M12" s="31">
        <f>IF(L12="","",IF(L12="-","oui",IF(OR(AND(AVERAGE(J12:K12)&gt;DBO5faible,ABS(L12)&gt;3*EMT_DBO5_forte),AND(AVERAGE(J12:K12)&lt;DBO5faible,ABS(L12)&gt;3*EMT_DBO5_faible)),"non*",IF(AND(J12&lt;=SC_DBO5,K12&lt;=SC_DBO5),"oui",IF(AND(AVERAGE(J12:K12)&gt;DBO5faible,L12&gt;=-EMT_DBO5_forte,L12&lt;=EMT_DBO5_forte),"oui",IF(AND(AVERAGE(J12:K12)&lt;=DBO5faible,L12&gt;=-EMT_DBO5_faible,L12&lt;=EMT_DBO5_faible),"oui","non"))))))</f>
      </c>
      <c r="O12" s="21"/>
      <c r="P12" s="21"/>
      <c r="Q12" s="21"/>
      <c r="R12" s="21"/>
      <c r="S12" s="21"/>
      <c r="T12" s="21"/>
    </row>
    <row r="13" spans="1:20" s="20" customFormat="1" ht="12.75">
      <c r="A13" s="7" t="s">
        <v>3550</v>
      </c>
      <c r="B13" s="30">
        <f>IF(ISBLANK(FicheAnalysesComparatives!B13),"",SUBSTITUTE(FicheAnalysesComparatives!B13,"&lt;","")*1)</f>
      </c>
      <c r="C13" s="30">
        <f>IF(ISBLANK(FicheAnalysesComparatives!C13),"",SUBSTITUTE(FicheAnalysesComparatives!C13,"&lt;","")*1)</f>
      </c>
      <c r="D13" s="35">
        <f>IF(OR(C13="",B13=""),"",IF(AND(B13&lt;=SC_DCO,C13&lt;=SC_DCO),"-",(B13-AVERAGE(B13:C13))/AVERAGE(B13:C13)))</f>
      </c>
      <c r="E13" s="31">
        <f>IF(D13="","",IF(D13="-","oui",IF(OR(AND(AVERAGE(B13:C13)&gt;DCOfaible,ABS(D13)&gt;3*EMT_DCO_forte),AND(AVERAGE(B13:C13)&lt;DCOfaible,ABS(D13)&gt;3*EMT_DCO_faible)),"non*",IF(AND(B13&lt;=SC_DCO,C13&lt;=SC_DCO),"oui",IF(AND(AVERAGE(B13:C13)&gt;DCOfaible,D13&gt;=-EMT_DCO_forte,D13&lt;=EMT_DCO_forte),"oui",IF(AND(AVERAGE(B13:C13)&lt;=DCOfaible,D13&gt;=-EMT_DCO_faible,D13&lt;=EMT_DCO_faible),"oui","non"))))))</f>
      </c>
      <c r="F13" s="30">
        <f>IF(ISBLANK(FicheAnalysesComparatives!F13),"",SUBSTITUTE(FicheAnalysesComparatives!F13,"&lt;","")*1)</f>
      </c>
      <c r="G13" s="30">
        <f>IF(ISBLANK(FicheAnalysesComparatives!G13),"",SUBSTITUTE(FicheAnalysesComparatives!G13,"&lt;","")*1)</f>
      </c>
      <c r="H13" s="35">
        <f>IF(OR(G13="",F13=""),"",IF(AND(F13&lt;=SC_DCO,G13&lt;=SC_DCO),"-",(F13-AVERAGE(F13:G13))/AVERAGE(F13:G13)))</f>
      </c>
      <c r="I13" s="31">
        <f>IF(H13="","",IF(H13="-","oui",IF(OR(AND(AVERAGE(F13:G13)&gt;DCOfaible,ABS(H13)&gt;3*EMT_DCO_forte),AND(AVERAGE(F13:G13)&lt;DCOfaible,ABS(H13)&gt;3*EMT_DCO_faible)),"non*",IF(AND(F13&lt;=SC_DCO,G13&lt;=SC_DCO),"oui",IF(AND(AVERAGE(F13:G13)&gt;DCOfaible,H13&gt;=-EMT_DCO_forte,H13&lt;=EMT_DCO_forte),"oui",IF(AND(AVERAGE(F13:G13)&lt;=DCOfaible,H13&gt;=-EMT_DCO_faible,H13&lt;=EMT_DCO_faible),"oui","non"))))))</f>
      </c>
      <c r="J13" s="30">
        <f>IF(ISBLANK(FicheAnalysesComparatives!J13),"",SUBSTITUTE(FicheAnalysesComparatives!J13,"&lt;","")*1)</f>
      </c>
      <c r="K13" s="30">
        <f>IF(ISBLANK(FicheAnalysesComparatives!K13),"",SUBSTITUTE(FicheAnalysesComparatives!K13,"&lt;","")*1)</f>
      </c>
      <c r="L13" s="35">
        <f>IF(OR(K13="",J13=""),"",IF(AND(J13&lt;=SC_DCO,K13&lt;=SC_DCO),"-",(J13-AVERAGE(J13:K13))/AVERAGE(J13:K13)))</f>
      </c>
      <c r="M13" s="31">
        <f>IF(L13="","",IF(L13="-","oui",IF(OR(AND(AVERAGE(J13:K13)&gt;DCOfaible,ABS(L13)&gt;3*EMT_DCO_forte),AND(AVERAGE(J13:K13)&lt;DCOfaible,ABS(L13)&gt;3*EMT_DCO_faible)),"non*",IF(AND(J13&lt;=SC_DCO,K13&lt;=SC_DCO),"oui",IF(AND(AVERAGE(J13:K13)&gt;DCOfaible,L13&gt;=-EMT_DCO_forte,L13&lt;=EMT_DCO_forte),"oui",IF(AND(AVERAGE(J13:K13)&lt;=DCOfaible,L13&gt;=-EMT_DCO_faible,L13&lt;=EMT_DCO_faible),"oui","non"))))))</f>
      </c>
      <c r="O13" s="21"/>
      <c r="P13" s="21"/>
      <c r="Q13" s="21"/>
      <c r="R13" s="21"/>
      <c r="S13" s="21"/>
      <c r="T13" s="21"/>
    </row>
    <row r="14" spans="1:20" s="20" customFormat="1" ht="12.75">
      <c r="A14" s="7" t="s">
        <v>3717</v>
      </c>
      <c r="B14" s="30">
        <f>IF(ISBLANK(FicheAnalysesComparatives!B14),"",SUBSTITUTE(FicheAnalysesComparatives!B14,"&lt;","")*1)</f>
      </c>
      <c r="C14" s="30">
        <f>IF(ISBLANK(FicheAnalysesComparatives!C14),"",SUBSTITUTE(FicheAnalysesComparatives!C14,"&lt;","")*1)</f>
      </c>
      <c r="D14" s="35">
        <f>IF(OR(C14="",B14=""),"",IF(AND(B14&lt;=SC_MEST,C14&lt;=SC_MEST),"-",(B14-AVERAGE(B14:C14))/AVERAGE(B14:C14)))</f>
      </c>
      <c r="E14" s="31">
        <f>IF(D14="","",IF(D14="-","oui",IF(OR(AND(AVERAGE(B14:C14)&gt;MESTfaible,ABS(D14)&gt;3*EMT_MEST_forte),AND(AVERAGE(B14:C14)&lt;MESTfaible,ABS(D14)&gt;3*EMT_MEST_faible)),"non*",IF(AND(B14&lt;=SC_MEST,C14&lt;=SC_MEST),"oui",IF(AND(AVERAGE(B14:C14)&gt;MESTfaible,D14&gt;=-EMT_MEST_forte,D14&lt;=EMT_MEST_forte),"oui",IF(AND(AVERAGE(B14:C14)&lt;=MESTfaible,D14&gt;=-EMT_MEST_faible,D14&lt;=EMT_MEST_faible),"oui","non"))))))</f>
      </c>
      <c r="F14" s="30">
        <f>IF(ISBLANK(FicheAnalysesComparatives!F14),"",SUBSTITUTE(FicheAnalysesComparatives!F14,"&lt;","")*1)</f>
      </c>
      <c r="G14" s="30">
        <f>IF(ISBLANK(FicheAnalysesComparatives!G14),"",SUBSTITUTE(FicheAnalysesComparatives!G14,"&lt;","")*1)</f>
      </c>
      <c r="H14" s="35">
        <f>IF(OR(G14="",F14=""),"",IF(AND(F14&lt;=SC_MEST,G14&lt;=SC_MEST),"-",(F14-AVERAGE(F14:G14))/AVERAGE(F14:G14)))</f>
      </c>
      <c r="I14" s="31">
        <f>IF(H14="","",IF(H14="-","oui",IF(OR(AND(AVERAGE(F14:G14)&gt;MESTfaible,ABS(H14)&gt;3*EMT_MEST_forte),AND(AVERAGE(F14:G14)&lt;MESTfaible,ABS(H14)&gt;3*EMT_MEST_faible)),"non*",IF(AND(F14&lt;=SC_MEST,G14&lt;=SC_MEST),"oui",IF(AND(AVERAGE(F14:G14)&gt;MESTfaible,H14&gt;=-EMT_MEST_forte,H14&lt;=EMT_MEST_forte),"oui",IF(AND(AVERAGE(F14:G14)&lt;=MESTfaible,H14&gt;=-EMT_MEST_faible,H14&lt;=EMT_MEST_faible),"oui","non"))))))</f>
      </c>
      <c r="J14" s="30">
        <f>IF(ISBLANK(FicheAnalysesComparatives!J14),"",SUBSTITUTE(FicheAnalysesComparatives!J14,"&lt;","")*1)</f>
      </c>
      <c r="K14" s="30">
        <f>IF(ISBLANK(FicheAnalysesComparatives!K14),"",SUBSTITUTE(FicheAnalysesComparatives!K14,"&lt;","")*1)</f>
      </c>
      <c r="L14" s="35">
        <f>IF(OR(K14="",J14=""),"",IF(AND(J14&lt;=SC_MEST,K14&lt;=SC_MEST),"-",(J14-AVERAGE(J14:K14))/AVERAGE(J14:K14)))</f>
      </c>
      <c r="M14" s="31">
        <f>IF(L14="","",IF(L14="-","oui",IF(OR(AND(AVERAGE(J14:K14)&gt;MESTfaible,ABS(L14)&gt;3*EMT_MEST_forte),AND(AVERAGE(J14:K14)&lt;MESTfaible,ABS(L14)&gt;3*EMT_MEST_faible)),"non*",IF(AND(J14&lt;=SC_MEST,K14&lt;=SC_MEST),"oui",IF(AND(AVERAGE(J14:K14)&gt;MESTfaible,L14&gt;=-EMT_MEST_forte,L14&lt;=EMT_MEST_forte),"oui",IF(AND(AVERAGE(J14:K14)&lt;=MESTfaible,L14&gt;=-EMT_MEST_faible,L14&lt;=EMT_MEST_faible),"oui","non"))))))</f>
      </c>
      <c r="O14" s="21"/>
      <c r="P14" s="21"/>
      <c r="Q14" s="21"/>
      <c r="R14" s="21"/>
      <c r="S14" s="21"/>
      <c r="T14" s="21"/>
    </row>
    <row r="15" spans="1:20" s="20" customFormat="1" ht="12.75">
      <c r="A15" s="7" t="s">
        <v>3725</v>
      </c>
      <c r="B15" s="30">
        <f>IF(ISBLANK(FicheAnalysesComparatives!B15),"",SUBSTITUTE(FicheAnalysesComparatives!B15,"&lt;","")*1)</f>
      </c>
      <c r="C15" s="30">
        <f>IF(ISBLANK(FicheAnalysesComparatives!C15),"",SUBSTITUTE(FicheAnalysesComparatives!C15,"&lt;","")*1)</f>
      </c>
      <c r="D15" s="35">
        <f>IF(OR(C15="",B15=""),"",IF(AND(B15&lt;=SC_Nk,C15&lt;=SC_Nk),"-",(B15-AVERAGE(B15:C15))/AVERAGE(B15:C15)))</f>
      </c>
      <c r="E15" s="31">
        <f>IF(D15="","",IF(D15="-","oui",IF(OR(AND(AVERAGE(B15:C15)&gt;Nkfaible,ABS(D15)&gt;3*EMT_Nk_forte),AND(AVERAGE(B15:C15)&lt;Nkfaible,ABS(D15)&gt;3*EMT_Nk_faible)),"?",IF(AND(B15&lt;=SC_Nk,C15&lt;=SC_Nk),"non*",IF(AND(AVERAGE(B15:C15)&gt;Nkfaible,D15&gt;=-EMT_Nk_forte,D15&lt;=EMT_Nk_forte),"oui",IF(AND(AVERAGE(B15:C15)&lt;=Nkfaible,D15&gt;=-EMT_Nk_faible,D15&lt;=EMT_Nk_faible),"oui","non"))))))</f>
      </c>
      <c r="F15" s="30">
        <f>IF(ISBLANK(FicheAnalysesComparatives!F15),"",SUBSTITUTE(FicheAnalysesComparatives!F15,"&lt;","")*1)</f>
      </c>
      <c r="G15" s="30">
        <f>IF(ISBLANK(FicheAnalysesComparatives!G15),"",SUBSTITUTE(FicheAnalysesComparatives!G15,"&lt;","")*1)</f>
      </c>
      <c r="H15" s="35">
        <f>IF(OR(G15="",F15=""),"",IF(AND(F15&lt;=SC_Nk,G15&lt;=SC_Nk),"-",(F15-AVERAGE(F15:G15))/AVERAGE(F15:G15)))</f>
      </c>
      <c r="I15" s="31">
        <f>IF(H15="","",IF(H15="-","oui",IF(OR(AND(AVERAGE(F15:G15)&gt;Nkfaible,ABS(H15)&gt;3*EMT_Nk_forte),AND(AVERAGE(F15:G15)&lt;Nkfaible,ABS(H15)&gt;3*EMT_Nk_faible)),"?",IF(AND(F15&lt;=SC_Nk,G15&lt;=SC_Nk),"non*",IF(AND(AVERAGE(F15:G15)&gt;Nkfaible,H15&gt;=-EMT_Nk_forte,H15&lt;=EMT_Nk_forte),"oui",IF(AND(AVERAGE(F15:G15)&lt;=Nkfaible,H15&gt;=-EMT_Nk_faible,H15&lt;=EMT_Nk_faible),"oui","non"))))))</f>
      </c>
      <c r="J15" s="30">
        <f>IF(ISBLANK(FicheAnalysesComparatives!J15),"",SUBSTITUTE(FicheAnalysesComparatives!J15,"&lt;","")*1)</f>
      </c>
      <c r="K15" s="30">
        <f>IF(ISBLANK(FicheAnalysesComparatives!K15),"",SUBSTITUTE(FicheAnalysesComparatives!K15,"&lt;","")*1)</f>
      </c>
      <c r="L15" s="35">
        <f>IF(OR(K15="",J15=""),"",IF(AND(J15&lt;=SC_Nk,K15&lt;=SC_Nk),"-",(J15-AVERAGE(J15:K15))/AVERAGE(J15:K15)))</f>
      </c>
      <c r="M15" s="31">
        <f>IF(L15="","",IF(L15="-","oui",IF(OR(AND(AVERAGE(J15:K15)&gt;Nkfaible,ABS(L15)&gt;3*EMT_Nk_forte),AND(AVERAGE(J15:K15)&lt;Nkfaible,ABS(L15)&gt;3*EMT_Nk_faible)),"?",IF(AND(J15&lt;=SC_Nk,K15&lt;=SC_Nk),"non*",IF(AND(AVERAGE(J15:K15)&gt;Nkfaible,L15&gt;=-EMT_Nk_forte,L15&lt;=EMT_Nk_forte),"oui",IF(AND(AVERAGE(J15:K15)&lt;=Nkfaible,L15&gt;=-EMT_Nk_faible,L15&lt;=EMT_Nk_faible),"oui","non"))))))</f>
      </c>
      <c r="O15" s="21"/>
      <c r="P15" s="21"/>
      <c r="Q15" s="21"/>
      <c r="R15" s="21"/>
      <c r="S15" s="21"/>
      <c r="T15" s="21"/>
    </row>
    <row r="16" spans="1:20" s="20" customFormat="1" ht="12.75">
      <c r="A16" s="7" t="s">
        <v>3718</v>
      </c>
      <c r="B16" s="30">
        <f>IF(ISBLANK(FicheAnalysesComparatives!B16),"",SUBSTITUTE(FicheAnalysesComparatives!B16,"&lt;","")*1)</f>
      </c>
      <c r="C16" s="30">
        <f>IF(ISBLANK(FicheAnalysesComparatives!C16),"",SUBSTITUTE(FicheAnalysesComparatives!C16,"&lt;","")*1)</f>
      </c>
      <c r="D16" s="35">
        <f>IF(OR(C16="",B16=""),"",IF(AND(B16&lt;=SC_NH4,C16&lt;=SC_NH4),"-",(B16-AVERAGE(B16:C16))/AVERAGE(B16:C16)))</f>
      </c>
      <c r="E16" s="31">
        <f>IF(D16="","",IF(D16="-","oui",IF(OR(AND(AVERAGE(B16:C16)&gt;NH4faible,ABS(D16)&gt;3*EMT_NH4_forte),AND(AVERAGE(B16:C16)&lt;NH4faible,ABS(D16)&gt;3*EMT_NH4_faible)),"non*",IF(AND(B16&lt;=SC_NH4,C16&lt;=SC_NH4),"oui",IF(AND(AVERAGE(B16:C16)&gt;NH4faible,D16&gt;=-EMT_NH4_forte,D16&lt;=EMT_NH4_forte),"oui",IF(AND(AVERAGE(B16:C16)&lt;=NH4faible,D16&gt;=-EMT_NH4_faible,D16&lt;=EMT_NH4_faible),"oui","non"))))))</f>
      </c>
      <c r="F16" s="30">
        <f>IF(ISBLANK(FicheAnalysesComparatives!F16),"",SUBSTITUTE(FicheAnalysesComparatives!F16,"&lt;","")*1)</f>
      </c>
      <c r="G16" s="30">
        <f>IF(ISBLANK(FicheAnalysesComparatives!G16),"",SUBSTITUTE(FicheAnalysesComparatives!G16,"&lt;","")*1)</f>
      </c>
      <c r="H16" s="35">
        <f>IF(OR(G16="",F16=""),"",IF(AND(F16&lt;=SC_NH4,G16&lt;=SC_NH4),"-",(F16-AVERAGE(F16:G16))/AVERAGE(F16:G16)))</f>
      </c>
      <c r="I16" s="31">
        <f>IF(H16="","",IF(H16="-","oui",IF(OR(AND(AVERAGE(F16:G16)&gt;NH4faible,ABS(H16)&gt;3*EMT_NH4_forte),AND(AVERAGE(F16:G16)&lt;NH4faible,ABS(H16)&gt;3*EMT_NH4_faible)),"non*",IF(AND(F16&lt;=SC_NH4,G16&lt;=SC_NH4),"oui",IF(AND(AVERAGE(F16:G16)&gt;NH4faible,H16&gt;=-EMT_NH4_forte,H16&lt;=EMT_NH4_forte),"oui",IF(AND(AVERAGE(F16:G16)&lt;=NH4faible,H16&gt;=-EMT_NH4_faible,H16&lt;=EMT_NH4_faible),"oui","non"))))))</f>
      </c>
      <c r="J16" s="30">
        <f>IF(ISBLANK(FicheAnalysesComparatives!J16),"",SUBSTITUTE(FicheAnalysesComparatives!J16,"&lt;","")*1)</f>
      </c>
      <c r="K16" s="30">
        <f>IF(ISBLANK(FicheAnalysesComparatives!K16),"",SUBSTITUTE(FicheAnalysesComparatives!K16,"&lt;","")*1)</f>
      </c>
      <c r="L16" s="35">
        <f>IF(OR(K16="",J16=""),"",IF(AND(J16&lt;=SC_NH4,K16&lt;=SC_NH4),"-",(J16-AVERAGE(J16:K16))/AVERAGE(J16:K16)))</f>
      </c>
      <c r="M16" s="31">
        <f>IF(L16="","",IF(L16="-","oui",IF(OR(AND(AVERAGE(J16:K16)&gt;NH4faible,ABS(L16)&gt;3*EMT_NH4_forte),AND(AVERAGE(J16:K16)&lt;NH4faible,ABS(L16)&gt;3*EMT_NH4_faible)),"non*",IF(AND(J16&lt;=SC_NH4,K16&lt;=SC_NH4),"oui",IF(AND(AVERAGE(J16:K16)&gt;NH4faible,L16&gt;=-EMT_NH4_forte,L16&lt;=EMT_NH4_forte),"oui",IF(AND(AVERAGE(J16:K16)&lt;=NH4faible,L16&gt;=-EMT_NH4_faible,L16&lt;=EMT_NH4_faible),"oui","non"))))))</f>
      </c>
      <c r="O16" s="21"/>
      <c r="P16" s="21"/>
      <c r="Q16" s="21"/>
      <c r="R16" s="21"/>
      <c r="S16" s="21"/>
      <c r="T16" s="21"/>
    </row>
    <row r="17" spans="1:20" s="20" customFormat="1" ht="12.75">
      <c r="A17" s="7" t="s">
        <v>3719</v>
      </c>
      <c r="B17" s="30">
        <f>IF(ISBLANK(FicheAnalysesComparatives!B17),"",SUBSTITUTE(FicheAnalysesComparatives!B17,"&lt;","")*1)</f>
      </c>
      <c r="C17" s="30">
        <f>IF(ISBLANK(FicheAnalysesComparatives!C17),"",SUBSTITUTE(FicheAnalysesComparatives!C17,"&lt;","")*1)</f>
      </c>
      <c r="D17" s="35">
        <f>IF(OR(C17="",B17=""),"",IF(AND(B17&lt;=SC_NO2,C17&lt;=SC_NO2),"-",(B17-AVERAGE(B17:C17))/AVERAGE(B17:C17)))</f>
      </c>
      <c r="E17" s="31">
        <f>IF(D17="","",IF(D17="-","oui",IF(OR(AND(AVERAGE(B17:C17)&gt;NO2faible,ABS(D17)&gt;3*EMT_NO2_forte),AND(AVERAGE(B17:C17)&lt;NO2faible,ABS(D17)&gt;3*EMT_NO2_faible)),"non*",IF(AND(B17&lt;=SC_NO2,C17&lt;=SC_NO2),"oui",IF(AND(AVERAGE(B17:C17)&gt;NO2faible,D17&gt;=-EMT_NO2_forte,D17&lt;=EMT_NO2_forte),"oui",IF(AND(AVERAGE(B17:C17)&lt;=NO2faible,D17&gt;=-EMT_NO2_faible,D17&lt;=EMT_NO2_faible),"oui","non"))))))</f>
      </c>
      <c r="F17" s="30">
        <f>IF(ISBLANK(FicheAnalysesComparatives!F17),"",SUBSTITUTE(FicheAnalysesComparatives!F17,"&lt;","")*1)</f>
      </c>
      <c r="G17" s="30">
        <f>IF(ISBLANK(FicheAnalysesComparatives!G17),"",SUBSTITUTE(FicheAnalysesComparatives!G17,"&lt;","")*1)</f>
      </c>
      <c r="H17" s="35">
        <f>IF(OR(G17="",F17=""),"",IF(AND(F17&lt;=SC_NO2,G17&lt;=SC_NO2),"-",(F17-AVERAGE(F17:G17))/AVERAGE(F17:G17)))</f>
      </c>
      <c r="I17" s="31">
        <f>IF(H17="","",IF(H17="-","oui",IF(OR(AND(AVERAGE(F17:G17)&gt;NO2faible,ABS(H17)&gt;3*EMT_NO2_forte),AND(AVERAGE(F17:G17)&lt;NO2faible,ABS(H17)&gt;3*EMT_NO2_faible)),"non*",IF(AND(F17&lt;=SC_NO2,G17&lt;=SC_NO2),"oui",IF(AND(AVERAGE(F17:G17)&gt;NO2faible,H17&gt;=-EMT_NO2_forte,H17&lt;=EMT_NO2_forte),"oui",IF(AND(AVERAGE(F17:G17)&lt;=NO2faible,H17&gt;=-EMT_NO2_faible,H17&lt;=EMT_NO2_faible),"oui","non"))))))</f>
      </c>
      <c r="J17" s="30">
        <f>IF(ISBLANK(FicheAnalysesComparatives!J17),"",SUBSTITUTE(FicheAnalysesComparatives!J17,"&lt;","")*1)</f>
      </c>
      <c r="K17" s="30">
        <f>IF(ISBLANK(FicheAnalysesComparatives!K17),"",SUBSTITUTE(FicheAnalysesComparatives!K17,"&lt;","")*1)</f>
      </c>
      <c r="L17" s="35">
        <f>IF(OR(K17="",J17=""),"",IF(AND(J17&lt;=SC_NO2,K17&lt;=SC_NO2),"-",(J17-AVERAGE(J17:K17))/AVERAGE(J17:K17)))</f>
      </c>
      <c r="M17" s="31">
        <f>IF(L17="","",IF(L17="-","oui",IF(OR(AND(AVERAGE(J17:K17)&gt;NO2faible,ABS(L17)&gt;3*EMT_NO2_forte),AND(AVERAGE(J17:K17)&lt;NO2faible,ABS(L17)&gt;3*EMT_NO2_faible)),"non*",IF(AND(J17&lt;=SC_NO2,K17&lt;=SC_NO2),"oui",IF(AND(AVERAGE(J17:K17)&gt;NO2faible,L17&gt;=-EMT_NO2_forte,L17&lt;=EMT_NO2_forte),"oui",IF(AND(AVERAGE(J17:K17)&lt;=NO2faible,L17&gt;=-EMT_NO2_faible,L17&lt;=EMT_NO2_faible),"oui","non"))))))</f>
      </c>
      <c r="O17" s="21"/>
      <c r="P17" s="21"/>
      <c r="Q17" s="21"/>
      <c r="R17" s="21"/>
      <c r="S17" s="21"/>
      <c r="T17" s="21"/>
    </row>
    <row r="18" spans="1:20" s="20" customFormat="1" ht="12.75">
      <c r="A18" s="7" t="s">
        <v>3720</v>
      </c>
      <c r="B18" s="30">
        <f>IF(ISBLANK(FicheAnalysesComparatives!B18),"",SUBSTITUTE(FicheAnalysesComparatives!B18,"&lt;","")*1)</f>
      </c>
      <c r="C18" s="30">
        <f>IF(ISBLANK(FicheAnalysesComparatives!C18),"",SUBSTITUTE(FicheAnalysesComparatives!C18,"&lt;","")*1)</f>
      </c>
      <c r="D18" s="35">
        <f>IF(OR(C18="",B18=""),"",IF(AND(B18&lt;=SC_NO3,C18&lt;=SC_NO3),"-",(B18-AVERAGE(B18:C18))/AVERAGE(B18:C18)))</f>
      </c>
      <c r="E18" s="31">
        <f>IF(D18="","",IF(D18="-","oui",IF(OR(AND(AVERAGE(B18:C18)&gt;NO3faible,ABS(D18)&gt;3*EMT_NO3_forte),AND(AVERAGE(B18:C18)&lt;NO3faible,ABS(D18)&gt;3*EMT_NO3_faible)),"non*",IF(AND(B18&lt;=SC_NO3,C18&lt;=SC_NO3),"oui",IF(AND(AVERAGE(B18:C18)&gt;NO3faible,D18&gt;=-EMT_NO3_forte,D18&lt;=EMT_NO3_forte),"oui",IF(AND(AVERAGE(B18:C18)&lt;=NO3faible,D18&gt;=-EMT_NO3_faible,D18&lt;=EMT_NO3_faible),"oui","non"))))))</f>
      </c>
      <c r="F18" s="30">
        <f>IF(ISBLANK(FicheAnalysesComparatives!F18),"",SUBSTITUTE(FicheAnalysesComparatives!F18,"&lt;","")*1)</f>
      </c>
      <c r="G18" s="30">
        <f>IF(ISBLANK(FicheAnalysesComparatives!G18),"",SUBSTITUTE(FicheAnalysesComparatives!G18,"&lt;","")*1)</f>
      </c>
      <c r="H18" s="35">
        <f>IF(OR(G18="",F18=""),"",IF(AND(F18&lt;=SC_NO3,G18&lt;=SC_NO3),"-",(F18-AVERAGE(F18:G18))/AVERAGE(F18:G18)))</f>
      </c>
      <c r="I18" s="31">
        <f>IF(H18="","",IF(H18="-","oui",IF(OR(AND(AVERAGE(F18:G18)&gt;NO3faible,ABS(H18)&gt;3*EMT_NO3_forte),AND(AVERAGE(F18:G18)&lt;NO3faible,ABS(H18)&gt;3*EMT_NO3_faible)),"non*",IF(AND(F18&lt;=SC_NO3,G18&lt;=SC_NO3),"oui",IF(AND(AVERAGE(F18:G18)&gt;NO3faible,H18&gt;=-EMT_NO3_forte,H18&lt;=EMT_NO3_forte),"oui",IF(AND(AVERAGE(F18:G18)&lt;=NO3faible,H18&gt;=-EMT_NO3_faible,H18&lt;=EMT_NO3_faible),"oui","non"))))))</f>
      </c>
      <c r="J18" s="30">
        <f>IF(ISBLANK(FicheAnalysesComparatives!J18),"",SUBSTITUTE(FicheAnalysesComparatives!J18,"&lt;","")*1)</f>
      </c>
      <c r="K18" s="30">
        <f>IF(ISBLANK(FicheAnalysesComparatives!K18),"",SUBSTITUTE(FicheAnalysesComparatives!K18,"&lt;","")*1)</f>
      </c>
      <c r="L18" s="35">
        <f>IF(OR(K18="",J18=""),"",IF(AND(J18&lt;=SC_NO3,K18&lt;=SC_NO3),"-",(J18-AVERAGE(J18:K18))/AVERAGE(J18:K18)))</f>
      </c>
      <c r="M18" s="31">
        <f>IF(L18="","",IF(L18="-","oui",IF(OR(AND(AVERAGE(J18:K18)&gt;NO3faible,ABS(L18)&gt;3*EMT_NO3_forte),AND(AVERAGE(J18:K18)&lt;NO3faible,ABS(L18)&gt;3*EMT_NO3_faible)),"non*",IF(AND(J18&lt;=SC_NO3,K18&lt;=SC_NO3),"oui",IF(AND(AVERAGE(J18:K18)&gt;NO3faible,L18&gt;=-EMT_NO3_forte,L18&lt;=EMT_NO3_forte),"oui",IF(AND(AVERAGE(J18:K18)&lt;=NO3faible,L18&gt;=-EMT_NO3_faible,L18&lt;=EMT_NO3_faible),"oui","non"))))))</f>
      </c>
      <c r="O18" s="21"/>
      <c r="P18" s="21"/>
      <c r="Q18" s="21"/>
      <c r="R18" s="21"/>
      <c r="S18" s="21"/>
      <c r="T18" s="21"/>
    </row>
    <row r="19" spans="1:20" s="20" customFormat="1" ht="12.75">
      <c r="A19" s="7" t="s">
        <v>1417</v>
      </c>
      <c r="B19" s="30">
        <f>IF(ISBLANK(FicheAnalysesComparatives!B19),"",SUBSTITUTE(FicheAnalysesComparatives!B19,"&lt;","")*1)</f>
      </c>
      <c r="C19" s="30">
        <f>IF(ISBLANK(FicheAnalysesComparatives!C19),"",SUBSTITUTE(FicheAnalysesComparatives!C19,"&lt;","")*1)</f>
      </c>
      <c r="D19" s="35">
        <f>IF(OR(C19="",B19=""),"",IF(AND(B19&lt;=SC_NG,C19&lt;=SC_NG),"-",(B19-AVERAGE(B19:C19))/AVERAGE(B19:C19)))</f>
      </c>
      <c r="E19" s="31">
        <f>IF(D19="","",IF(D19="-","oui",IF(OR(AND(AVERAGE(B19:C19)&gt;NGfaible,ABS(D19)&gt;3*EMT_NG_forte),AND(AVERAGE(B19:C19)&lt;NGfaible,ABS(D19)&gt;3*EMT_NG_faible)),"non*",IF(AND(B19&lt;=SC_NG,C19&lt;=SC_NG),"oui",IF(AND(AVERAGE(B19:C19)&gt;NGfaible,D19&gt;=-EMT_NG_forte,D19&lt;=EMT_NG_forte),"oui",IF(AND(AVERAGE(B19:C19)&lt;=NGfaible,D19&gt;=-EMT_NG_faible,D19&lt;=EMT_NG_faible),"oui","non"))))))</f>
      </c>
      <c r="F19" s="30">
        <f>IF(ISBLANK(FicheAnalysesComparatives!F19),"",SUBSTITUTE(FicheAnalysesComparatives!F19,"&lt;","")*1)</f>
      </c>
      <c r="G19" s="30">
        <f>IF(ISBLANK(FicheAnalysesComparatives!G19),"",SUBSTITUTE(FicheAnalysesComparatives!G19,"&lt;","")*1)</f>
      </c>
      <c r="H19" s="35">
        <f>IF(OR(G19="",F19=""),"",IF(AND(F19&lt;=SC_NG,G19&lt;=SC_NG),"-",(F19-AVERAGE(F19:G19))/AVERAGE(F19:G19)))</f>
      </c>
      <c r="I19" s="31">
        <f>IF(H19="","",IF(H19="-","oui",IF(OR(AND(AVERAGE(F19:G19)&gt;NGfaible,ABS(H19)&gt;3*EMT_NG_forte),AND(AVERAGE(F19:G19)&lt;NGfaible,ABS(H19)&gt;3*EMT_NG_faible)),"non*",IF(AND(F19&lt;=SC_NG,G19&lt;=SC_NG),"oui",IF(AND(AVERAGE(F19:G19)&gt;NGfaible,H19&gt;=-EMT_NG_forte,H19&lt;=EMT_NG_forte),"oui",IF(AND(AVERAGE(F19:G19)&lt;=NGfaible,H19&gt;=-EMT_NG_faible,H19&lt;=EMT_NG_faible),"oui","non"))))))</f>
      </c>
      <c r="J19" s="30">
        <f>IF(ISBLANK(FicheAnalysesComparatives!J19),"",SUBSTITUTE(FicheAnalysesComparatives!J19,"&lt;","")*1)</f>
      </c>
      <c r="K19" s="30">
        <f>IF(ISBLANK(FicheAnalysesComparatives!K19),"",SUBSTITUTE(FicheAnalysesComparatives!K19,"&lt;","")*1)</f>
      </c>
      <c r="L19" s="35">
        <f>IF(OR(K19="",J19=""),"",IF(AND(J19&lt;=SC_NG,K19&lt;=SC_NG),"-",(J19-AVERAGE(J19:K19))/AVERAGE(J19:K19)))</f>
      </c>
      <c r="M19" s="31">
        <f>IF(L19="","",IF(L19="-","oui",IF(OR(AND(AVERAGE(J19:K19)&gt;NGfaible,ABS(L19)&gt;3*EMT_NG_forte),AND(AVERAGE(J19:K19)&lt;NGfaible,ABS(L19)&gt;3*EMT_NG_faible)),"non*",IF(AND(J19&lt;=SC_NG,K19&lt;=SC_NG),"oui",IF(AND(AVERAGE(J19:K19)&gt;NGfaible,L19&gt;=-EMT_NG_forte,L19&lt;=EMT_NG_forte),"oui",IF(AND(AVERAGE(J19:K19)&lt;=NGfaible,L19&gt;=-EMT_NG_faible,L19&lt;=EMT_NG_faible),"oui","non"))))))</f>
      </c>
      <c r="O19" s="21"/>
      <c r="P19" s="21"/>
      <c r="Q19" s="21"/>
      <c r="R19" s="21"/>
      <c r="S19" s="21"/>
      <c r="T19" s="21"/>
    </row>
    <row r="20" spans="1:20" s="20" customFormat="1" ht="12.75">
      <c r="A20" s="7" t="s">
        <v>3721</v>
      </c>
      <c r="B20" s="30">
        <f>IF(ISBLANK(FicheAnalysesComparatives!B20),"",SUBSTITUTE(FicheAnalysesComparatives!B20,"&lt;","")*1)</f>
      </c>
      <c r="C20" s="30">
        <f>IF(ISBLANK(FicheAnalysesComparatives!C20),"",SUBSTITUTE(FicheAnalysesComparatives!C20,"&lt;","")*1)</f>
      </c>
      <c r="D20" s="35">
        <f>IF(OR(C20="",B20=""),"",IF(AND(B20&lt;=SC_Pt,C20&lt;=SC_Pt),"-",(B20-AVERAGE(B20:C20))/AVERAGE(B20:C20)))</f>
      </c>
      <c r="E20" s="31">
        <f>IF(D20="","",IF(D20="-","oui",IF(OR(AND(AVERAGE(B20:C20)&gt;Ptfaible,ABS(D20)&gt;3*EMT_Pt_forte),AND(AVERAGE(B20:C20)&lt;Ptfaible,ABS(D20)&gt;3*EMT_Pt_faible)),"non*",IF(AND(B20&lt;=SC_Pt,C20&lt;=SC_Pt),"oui",IF(AND(AVERAGE(B20:C20)&gt;Ptfaible,D20&gt;=-EMT_Pt_forte,D20&lt;=EMT_Pt_forte),"oui",IF(AND(AVERAGE(B20:C20)&lt;=Ptfaible,D20&gt;=-EMT_Pt_faible,D20&lt;=EMT_Pt_faible),"oui","non"))))))</f>
      </c>
      <c r="F20" s="30">
        <f>IF(ISBLANK(FicheAnalysesComparatives!F20),"",SUBSTITUTE(FicheAnalysesComparatives!F20,"&lt;","")*1)</f>
      </c>
      <c r="G20" s="30">
        <f>IF(ISBLANK(FicheAnalysesComparatives!G20),"",SUBSTITUTE(FicheAnalysesComparatives!G20,"&lt;","")*1)</f>
      </c>
      <c r="H20" s="35">
        <f>IF(OR(G20="",F20=""),"",IF(AND(F20&lt;=SC_Pt,G20&lt;=SC_Pt),"-",(F20-AVERAGE(F20:G20))/AVERAGE(F20:G20)))</f>
      </c>
      <c r="I20" s="31">
        <f>IF(H20="","",IF(H20="-","oui",IF(OR(AND(AVERAGE(F20:G20)&gt;Ptfaible,ABS(H20)&gt;3*EMT_Pt_forte),AND(AVERAGE(F20:G20)&lt;Ptfaible,ABS(H20)&gt;3*EMT_Pt_faible)),"non*",IF(AND(F20&lt;=SC_Pt,G20&lt;=SC_Pt),"oui",IF(AND(AVERAGE(F20:G20)&gt;Ptfaible,H20&gt;=-EMT_Pt_forte,H20&lt;=EMT_Pt_forte),"oui",IF(AND(AVERAGE(F20:G20)&lt;=Ptfaible,H20&gt;=-EMT_Pt_faible,H20&lt;=EMT_Pt_faible),"oui","non"))))))</f>
      </c>
      <c r="J20" s="30">
        <f>IF(ISBLANK(FicheAnalysesComparatives!J20),"",SUBSTITUTE(FicheAnalysesComparatives!J20,"&lt;","")*1)</f>
      </c>
      <c r="K20" s="30">
        <f>IF(ISBLANK(FicheAnalysesComparatives!K20),"",SUBSTITUTE(FicheAnalysesComparatives!K20,"&lt;","")*1)</f>
      </c>
      <c r="L20" s="35">
        <f>IF(OR(K20="",J20=""),"",IF(AND(J20&lt;=SC_Pt,K20&lt;=SC_Pt),"-",(J20-AVERAGE(J20:K20))/AVERAGE(J20:K20)))</f>
      </c>
      <c r="M20" s="31">
        <f>IF(L20="","",IF(L20="-","oui",IF(OR(AND(AVERAGE(J20:K20)&gt;Ptfaible,ABS(L20)&gt;3*EMT_Pt_forte),AND(AVERAGE(J20:K20)&lt;Ptfaible,ABS(L20)&gt;3*EMT_Pt_faible)),"non*",IF(AND(J20&lt;=SC_Pt,K20&lt;=SC_Pt),"oui",IF(AND(AVERAGE(J20:K20)&gt;Ptfaible,L20&gt;=-EMT_Pt_forte,L20&lt;=EMT_Pt_forte),"oui",IF(AND(AVERAGE(J20:K20)&lt;=Ptfaible,L20&gt;=-EMT_Pt_faible,L20&lt;=EMT_Pt_faible),"oui","non"))))))</f>
      </c>
      <c r="O20" s="21"/>
      <c r="P20" s="21"/>
      <c r="Q20" s="21"/>
      <c r="R20" s="21"/>
      <c r="S20" s="21"/>
      <c r="T20" s="21"/>
    </row>
    <row r="21" spans="1:20" s="20" customFormat="1" ht="12.75">
      <c r="A21" s="7" t="s">
        <v>732</v>
      </c>
      <c r="B21" s="30">
        <f>IF(ISBLANK(FicheAnalysesComparatives!B21),"",SUBSTITUTE(FicheAnalysesComparatives!B21,"&lt;","")*1)</f>
      </c>
      <c r="C21" s="30">
        <f>IF(ISBLANK(FicheAnalysesComparatives!C21),"",SUBSTITUTE(FicheAnalysesComparatives!C21,"&lt;","")*1)</f>
      </c>
      <c r="D21" s="35">
        <f>IF(OR(C21="",B21=""),"",IF(AND(B21&lt;=SC_ST_DCO,C21&lt;=SC_ST_DCO),"-",(B21-AVERAGE(B21:C21))/AVERAGE(B21:C21)))</f>
      </c>
      <c r="E21" s="31">
        <f>IF(D21="","",IF(D21="-","oui",IF(OR(AND(AVERAGE(B21:C21)&gt;ST_DCOfaible,ABS(D21)&gt;3*EMT_ST_DCO_forte),AND(AVERAGE(B21:C21)&lt;ST_DCOfaible,ABS(D21)&gt;3*EMT_ST_DCO_faible)),"non*",IF(AND(B21&lt;=SC_ST_DCO,C21&lt;=SC_ST_DCO),"oui",IF(AND(AVERAGE(B21:C21)&gt;ST_DCOfaible,D21&gt;=-EMT_ST_DCO_forte,D21&lt;=EMT_ST_DCO_forte),"oui",IF(AND(AVERAGE(B21:C21)&lt;=ST_DCOfaible,D21&gt;=-EMT_ST_DCO_faible,D21&lt;=EMT_ST_DCO_faible),"oui","non"))))))</f>
      </c>
      <c r="F21" s="30">
        <f>IF(ISBLANK(FicheAnalysesComparatives!F21),"",SUBSTITUTE(FicheAnalysesComparatives!F21,"&lt;","")*1)</f>
      </c>
      <c r="G21" s="30">
        <f>IF(ISBLANK(FicheAnalysesComparatives!G21),"",SUBSTITUTE(FicheAnalysesComparatives!G21,"&lt;","")*1)</f>
      </c>
      <c r="H21" s="35">
        <f>IF(OR(G21="",F21=""),"",IF(AND(F21&lt;=SC_ST_DCO,G21&lt;=SC_ST_DCO),"-",(F21-AVERAGE(F21:G21))/AVERAGE(F21:G21)))</f>
      </c>
      <c r="I21" s="31">
        <f>IF(H21="","",IF(H21="-","oui",IF(OR(AND(AVERAGE(F21:G21)&gt;ST_DCOfaible,ABS(H21)&gt;3*EMT_ST_DCO_forte),AND(AVERAGE(F21:G21)&lt;ST_DCOfaible,ABS(H21)&gt;3*EMT_ST_DCO_faible)),"non*",IF(AND(F21&lt;=SC_ST_DCO,G21&lt;=SC_ST_DCO),"oui",IF(AND(AVERAGE(F21:G21)&gt;ST_DCOfaible,H21&gt;=-EMT_ST_DCO_forte,H21&lt;=EMT_ST_DCO_forte),"oui",IF(AND(AVERAGE(F21:G21)&lt;=ST_DCOfaible,H21&gt;=-EMT_ST_DCO_faible,H21&lt;=EMT_ST_DCO_faible),"oui","non"))))))</f>
      </c>
      <c r="J21" s="30">
        <f>IF(ISBLANK(FicheAnalysesComparatives!J21),"",SUBSTITUTE(FicheAnalysesComparatives!J21,"&lt;","")*1)</f>
      </c>
      <c r="K21" s="30">
        <f>IF(ISBLANK(FicheAnalysesComparatives!K21),"",SUBSTITUTE(FicheAnalysesComparatives!K21,"&lt;","")*1)</f>
      </c>
      <c r="L21" s="35">
        <f>IF(OR(K21="",J21=""),"",IF(AND(J21&lt;=SC_ST_DCO,K21&lt;=SC_ST_DCO),"-",(J21-AVERAGE(J21:K21))/AVERAGE(J21:K21)))</f>
      </c>
      <c r="M21" s="31">
        <f>IF(L21="","",IF(L21="-","oui",IF(OR(AND(AVERAGE(J21:K21)&gt;ST_DCOfaible,ABS(L21)&gt;3*EMT_ST_DCO_forte),AND(AVERAGE(J21:K21)&lt;ST_DCOfaible,ABS(L21)&gt;3*EMT_ST_DCO_faible)),"non*",IF(AND(J21&lt;=SC_ST_DCO,K21&lt;=SC_ST_DCO),"oui",IF(AND(AVERAGE(J21:K21)&gt;ST_DCOfaible,L21&gt;=-EMT_ST_DCO_forte,L21&lt;=EMT_ST_DCO_forte),"oui",IF(AND(AVERAGE(J21:K21)&lt;=ST_DCOfaible,L21&gt;=-EMT_ST_DCO_faible,L21&lt;=EMT_ST_DCO_faible),"oui","non"))))))</f>
      </c>
      <c r="O21" s="21"/>
      <c r="P21" s="21"/>
      <c r="Q21" s="21"/>
      <c r="R21" s="21"/>
      <c r="S21" s="21"/>
      <c r="T21" s="21"/>
    </row>
    <row r="22" spans="1:20" s="20" customFormat="1" ht="12.75">
      <c r="A22" s="7" t="s">
        <v>2540</v>
      </c>
      <c r="B22" s="30">
        <f>IF(ISBLANK(FicheAnalysesComparatives!B22),"",SUBSTITUTE(FicheAnalysesComparatives!B22,"&lt;","")*1)</f>
      </c>
      <c r="C22" s="30">
        <f>IF(ISBLANK(FicheAnalysesComparatives!C22),"",SUBSTITUTE(FicheAnalysesComparatives!C22,"&lt;","")*1)</f>
      </c>
      <c r="D22" s="35">
        <f>IF(OR(C22="",B22=""),"",IF(AND(B22&lt;=SC_Metaux,C22&lt;=SC_Metaux),"-",(B22-AVERAGE(B22:C22))/AVERAGE(B22:C22)))</f>
      </c>
      <c r="E22" s="31">
        <f>IF(D22="","",IF(D22="-","oui",IF(OR(AND(AVERAGE(B22:C22)&gt;Metauxfaible,ABS(D22)&gt;3*EMT_Metaux_forte),AND(AVERAGE(B22:C22)&lt;Metauxfaible,ABS(D22)&gt;3*EMT_Metaux_faible)),"non*",IF(AND(B22&lt;=SC_Metaux,C22&lt;=SC_Metaux),"oui",IF(AND(AVERAGE(B22:C22)&gt;Metauxfaible,D22&gt;=-EMT_Metaux_forte,D22&lt;=EMT_Metaux_forte),"oui",IF(AND(AVERAGE(B22:C22)&lt;=Metauxfaible,D22&gt;=-EMT_Metaux_faible,D22&lt;=EMT_Metaux_faible),"oui","non"))))))</f>
      </c>
      <c r="F22" s="30">
        <f>IF(ISBLANK(FicheAnalysesComparatives!F22),"",SUBSTITUTE(FicheAnalysesComparatives!F22,"&lt;","")*1)</f>
      </c>
      <c r="G22" s="30">
        <f>IF(ISBLANK(FicheAnalysesComparatives!G22),"",SUBSTITUTE(FicheAnalysesComparatives!G22,"&lt;","")*1)</f>
      </c>
      <c r="H22" s="35">
        <f>IF(OR(G22="",F22=""),"",IF(AND(F22&lt;=SC_Metaux,G22&lt;=SC_Metaux),"-",(F22-AVERAGE(F22:G22))/AVERAGE(F22:G22)))</f>
      </c>
      <c r="I22" s="31">
        <f>IF(H22="","",IF(H22="-","oui",IF(OR(AND(AVERAGE(F22:G22)&gt;Metauxfaible,ABS(H22)&gt;3*EMT_Metaux_forte),AND(AVERAGE(F22:G22)&lt;Metauxfaible,ABS(H22)&gt;3*EMT_Metaux_faible)),"non*",IF(AND(F22&lt;=SC_Metaux,G22&lt;=SC_Metaux),"oui",IF(AND(AVERAGE(F22:G22)&gt;Metauxfaible,H22&gt;=-EMT_Metaux_forte,H22&lt;=EMT_Metaux_forte),"oui",IF(AND(AVERAGE(F22:G22)&lt;=Metauxfaible,H22&gt;=-EMT_Metaux_faible,H22&lt;=EMT_Metaux_faible),"oui","non"))))))</f>
      </c>
      <c r="J22" s="30">
        <f>IF(ISBLANK(FicheAnalysesComparatives!J22),"",SUBSTITUTE(FicheAnalysesComparatives!J22,"&lt;","")*1)</f>
      </c>
      <c r="K22" s="30">
        <f>IF(ISBLANK(FicheAnalysesComparatives!K22),"",SUBSTITUTE(FicheAnalysesComparatives!K22,"&lt;","")*1)</f>
      </c>
      <c r="L22" s="35">
        <f>IF(OR(K22="",J22=""),"",IF(AND(J22&lt;=SC_Metaux,K22&lt;=SC_Metaux),"-",(J22-AVERAGE(J22:K22))/AVERAGE(J22:K22)))</f>
      </c>
      <c r="M22" s="31">
        <f>IF(L22="","",IF(L22="-","oui",IF(OR(AND(AVERAGE(J22:K22)&gt;Metauxfaible,ABS(L22)&gt;3*EMT_Metaux_forte),AND(AVERAGE(J22:K22)&lt;Metauxfaible,ABS(L22)&gt;3*EMT_Metaux_faible)),"non*",IF(AND(J22&lt;=SC_Metaux,K22&lt;=SC_Metaux),"oui",IF(AND(AVERAGE(J22:K22)&gt;Metauxfaible,L22&gt;=-EMT_Metaux_forte,L22&lt;=EMT_Metaux_forte),"oui",IF(AND(AVERAGE(J22:K22)&lt;=Metauxfaible,L22&gt;=-EMT_Metaux_faible,L22&lt;=EMT_Metaux_faible),"oui","non"))))))</f>
      </c>
      <c r="O22" s="21"/>
      <c r="P22" s="21"/>
      <c r="Q22" s="21"/>
      <c r="R22" s="21"/>
      <c r="S22" s="21"/>
      <c r="T22" s="21"/>
    </row>
    <row r="23" spans="1:20" s="20" customFormat="1" ht="12.75">
      <c r="A23" s="7" t="s">
        <v>1419</v>
      </c>
      <c r="B23" s="30">
        <f>IF(ISBLANK(FicheAnalysesComparatives!B23),"",SUBSTITUTE(FicheAnalysesComparatives!B23,"&lt;","")*1)</f>
      </c>
      <c r="C23" s="30">
        <f>IF(ISBLANK(FicheAnalysesComparatives!C23),"",SUBSTITUTE(FicheAnalysesComparatives!C23,"&lt;","")*1)</f>
      </c>
      <c r="D23" s="35">
        <f>IF(OR(C23="",B23=""),"",IF(AND(B23&lt;=SC_Metaux,C23&lt;=SC_Metaux),"-",(B23-AVERAGE(B23:C23))/AVERAGE(B23:C23)))</f>
      </c>
      <c r="E23" s="31">
        <f>IF(D23="","",IF(D23="-","oui",IF(OR(AND(AVERAGE(B23:C23)&gt;Metauxfaible,ABS(D23)&gt;3*EMT_Metaux_forte),AND(AVERAGE(B23:C23)&lt;Metauxfaible,ABS(D23)&gt;3*EMT_Metaux_faible)),"non*",IF(AND(B23&lt;=SC_Metaux,C23&lt;=SC_Metaux),"oui",IF(AND(AVERAGE(B23:C23)&gt;Metauxfaible,D23&gt;=-EMT_Metaux_forte,D23&lt;=EMT_Metaux_forte),"oui",IF(AND(AVERAGE(B23:C23)&lt;=Metauxfaible,D23&gt;=-EMT_Metaux_faible,D23&lt;=EMT_Metaux_faible),"oui","non"))))))</f>
      </c>
      <c r="F23" s="30">
        <f>IF(ISBLANK(FicheAnalysesComparatives!F23),"",SUBSTITUTE(FicheAnalysesComparatives!F23,"&lt;","")*1)</f>
      </c>
      <c r="G23" s="30">
        <f>IF(ISBLANK(FicheAnalysesComparatives!G23),"",SUBSTITUTE(FicheAnalysesComparatives!G23,"&lt;","")*1)</f>
      </c>
      <c r="H23" s="35">
        <f>IF(OR(G23="",F23=""),"",IF(AND(F23&lt;=SC_Metaux,G23&lt;=SC_Metaux),"-",(F23-AVERAGE(F23:G23))/AVERAGE(F23:G23)))</f>
      </c>
      <c r="I23" s="31">
        <f>IF(H23="","",IF(H23="-","oui",IF(OR(AND(AVERAGE(F23:G23)&gt;Metauxfaible,ABS(H23)&gt;3*EMT_Metaux_forte),AND(AVERAGE(F23:G23)&lt;Metauxfaible,ABS(H23)&gt;3*EMT_Metaux_faible)),"non*",IF(AND(F23&lt;=SC_Metaux,G23&lt;=SC_Metaux),"oui",IF(AND(AVERAGE(F23:G23)&gt;Metauxfaible,H23&gt;=-EMT_Metaux_forte,H23&lt;=EMT_Metaux_forte),"oui",IF(AND(AVERAGE(F23:G23)&lt;=Metauxfaible,H23&gt;=-EMT_Metaux_faible,H23&lt;=EMT_Metaux_faible),"oui","non"))))))</f>
      </c>
      <c r="J23" s="30">
        <f>IF(ISBLANK(FicheAnalysesComparatives!J23),"",SUBSTITUTE(FicheAnalysesComparatives!J23,"&lt;","")*1)</f>
      </c>
      <c r="K23" s="30">
        <f>IF(ISBLANK(FicheAnalysesComparatives!K23),"",SUBSTITUTE(FicheAnalysesComparatives!K23,"&lt;","")*1)</f>
      </c>
      <c r="L23" s="35">
        <f>IF(OR(K23="",J23=""),"",IF(AND(J23&lt;=SC_Metaux,K23&lt;=SC_Metaux),"-",(J23-AVERAGE(J23:K23))/AVERAGE(J23:K23)))</f>
      </c>
      <c r="M23" s="31">
        <f>IF(L23="","",IF(L23="-","oui",IF(OR(AND(AVERAGE(J23:K23)&gt;Metauxfaible,ABS(L23)&gt;3*EMT_Metaux_forte),AND(AVERAGE(J23:K23)&lt;Metauxfaible,ABS(L23)&gt;3*EMT_Metaux_faible)),"non*",IF(AND(J23&lt;=SC_Metaux,K23&lt;=SC_Metaux),"oui",IF(AND(AVERAGE(J23:K23)&gt;Metauxfaible,L23&gt;=-EMT_Metaux_forte,L23&lt;=EMT_Metaux_forte),"oui",IF(AND(AVERAGE(J23:K23)&lt;=Metauxfaible,L23&gt;=-EMT_Metaux_faible,L23&lt;=EMT_Metaux_faible),"oui","non"))))))</f>
      </c>
      <c r="N23" s="21"/>
      <c r="O23" s="21"/>
      <c r="P23" s="21"/>
      <c r="Q23" s="21"/>
      <c r="R23" s="21"/>
      <c r="S23" s="21"/>
      <c r="T23" s="21"/>
    </row>
    <row r="24" spans="1:20" s="20" customFormat="1" ht="12.75">
      <c r="A24" s="7" t="s">
        <v>2541</v>
      </c>
      <c r="B24" s="30">
        <f>IF(ISBLANK(FicheAnalysesComparatives!B24),"",SUBSTITUTE(FicheAnalysesComparatives!B24,"&lt;","")*1)</f>
      </c>
      <c r="C24" s="30">
        <f>IF(ISBLANK(FicheAnalysesComparatives!C24),"",SUBSTITUTE(FicheAnalysesComparatives!C24,"&lt;","")*1)</f>
      </c>
      <c r="D24" s="35">
        <f>IF(OR(C24="",B24=""),"",IF(AND(B24&lt;=SC_Metaux,C24&lt;=SC_Metaux),"-",(B24-AVERAGE(B24:C24))/AVERAGE(B24:C24)))</f>
      </c>
      <c r="E24" s="31">
        <f>IF(D24="","",IF(D24="-","oui",IF(OR(AND(AVERAGE(B24:C24)&gt;Metauxfaible,ABS(D24)&gt;3*EMT_Metaux_forte),AND(AVERAGE(B24:C24)&lt;Metauxfaible,ABS(D24)&gt;3*EMT_Metaux_faible)),"non*",IF(AND(B24&lt;=SC_Metaux,C24&lt;=SC_Metaux),"oui",IF(AND(AVERAGE(B24:C24)&gt;Metauxfaible,D24&gt;=-EMT_Metaux_forte,D24&lt;=EMT_Metaux_forte),"oui",IF(AND(AVERAGE(B24:C24)&lt;=Metauxfaible,D24&gt;=-EMT_Metaux_faible,D24&lt;=EMT_Metaux_faible),"oui","non"))))))</f>
      </c>
      <c r="F24" s="30">
        <f>IF(ISBLANK(FicheAnalysesComparatives!F24),"",SUBSTITUTE(FicheAnalysesComparatives!F24,"&lt;","")*1)</f>
      </c>
      <c r="G24" s="30">
        <f>IF(ISBLANK(FicheAnalysesComparatives!G24),"",SUBSTITUTE(FicheAnalysesComparatives!G24,"&lt;","")*1)</f>
      </c>
      <c r="H24" s="35">
        <f>IF(OR(G24="",F24=""),"",IF(AND(F24&lt;=SC_Metaux,G24&lt;=SC_Metaux),"-",(F24-AVERAGE(F24:G24))/AVERAGE(F24:G24)))</f>
      </c>
      <c r="I24" s="31">
        <f>IF(H24="","",IF(H24="-","oui",IF(OR(AND(AVERAGE(F24:G24)&gt;Metauxfaible,ABS(H24)&gt;3*EMT_Metaux_forte),AND(AVERAGE(F24:G24)&lt;Metauxfaible,ABS(H24)&gt;3*EMT_Metaux_faible)),"non*",IF(AND(F24&lt;=SC_Metaux,G24&lt;=SC_Metaux),"oui",IF(AND(AVERAGE(F24:G24)&gt;Metauxfaible,H24&gt;=-EMT_Metaux_forte,H24&lt;=EMT_Metaux_forte),"oui",IF(AND(AVERAGE(F24:G24)&lt;=Metauxfaible,H24&gt;=-EMT_Metaux_faible,H24&lt;=EMT_Metaux_faible),"oui","non"))))))</f>
      </c>
      <c r="J24" s="30">
        <f>IF(ISBLANK(FicheAnalysesComparatives!J24),"",SUBSTITUTE(FicheAnalysesComparatives!J24,"&lt;","")*1)</f>
      </c>
      <c r="K24" s="30">
        <f>IF(ISBLANK(FicheAnalysesComparatives!K24),"",SUBSTITUTE(FicheAnalysesComparatives!K24,"&lt;","")*1)</f>
      </c>
      <c r="L24" s="35">
        <f>IF(OR(K24="",J24=""),"",IF(AND(J24&lt;=SC_Metaux,K24&lt;=SC_Metaux),"-",(J24-AVERAGE(J24:K24))/AVERAGE(J24:K24)))</f>
      </c>
      <c r="M24" s="31">
        <f>IF(L24="","",IF(L24="-","oui",IF(OR(AND(AVERAGE(J24:K24)&gt;Metauxfaible,ABS(L24)&gt;3*EMT_Metaux_forte),AND(AVERAGE(J24:K24)&lt;Metauxfaible,ABS(L24)&gt;3*EMT_Metaux_faible)),"non*",IF(AND(J24&lt;=SC_Metaux,K24&lt;=SC_Metaux),"oui",IF(AND(AVERAGE(J24:K24)&gt;Metauxfaible,L24&gt;=-EMT_Metaux_forte,L24&lt;=EMT_Metaux_forte),"oui",IF(AND(AVERAGE(J24:K24)&lt;=Metauxfaible,L24&gt;=-EMT_Metaux_faible,L24&lt;=EMT_Metaux_faible),"oui","non"))))))</f>
      </c>
      <c r="N24" s="21"/>
      <c r="O24" s="21"/>
      <c r="P24" s="21"/>
      <c r="Q24" s="21"/>
      <c r="R24" s="21"/>
      <c r="S24" s="21"/>
      <c r="T24" s="21"/>
    </row>
    <row r="25" spans="1:20" s="20" customFormat="1" ht="12.75">
      <c r="A25" s="7" t="s">
        <v>3726</v>
      </c>
      <c r="B25" s="30">
        <f>IF(ISBLANK(FicheAnalysesComparatives!B25),"",SUBSTITUTE(FicheAnalysesComparatives!B25,"&lt;","")*1)</f>
      </c>
      <c r="C25" s="30">
        <f>IF(ISBLANK(FicheAnalysesComparatives!C25),"",SUBSTITUTE(FicheAnalysesComparatives!C25,"&lt;","")*1)</f>
      </c>
      <c r="D25" s="35">
        <f>IF(OR(C25="",B25=""),"",IF(AND(B25&lt;=SC_Metaux,C25&lt;=SC_Metaux),"-",(B25-AVERAGE(B25:C25))/AVERAGE(B25:C25)))</f>
      </c>
      <c r="E25" s="31">
        <f>IF(D25="","",IF(D25="-","oui",IF(OR(AND(AVERAGE(B25:C25)&gt;Metauxfaible,ABS(D25)&gt;3*EMT_Metaux_forte),AND(AVERAGE(B25:C25)&lt;Metauxfaible,ABS(D25)&gt;3*EMT_Metaux_faible)),"non*",IF(AND(B25&lt;=SC_Metaux,C25&lt;=SC_Metaux),"oui",IF(AND(AVERAGE(B25:C25)&gt;Metauxfaible,D25&gt;=-EMT_Metaux_forte,D25&lt;=EMT_Metaux_forte),"oui",IF(AND(AVERAGE(B25:C25)&lt;=Metauxfaible,D25&gt;=-EMT_Metaux_faible,D25&lt;=EMT_Metaux_faible),"oui","non"))))))</f>
      </c>
      <c r="F25" s="30">
        <f>IF(ISBLANK(FicheAnalysesComparatives!F25),"",SUBSTITUTE(FicheAnalysesComparatives!F25,"&lt;","")*1)</f>
      </c>
      <c r="G25" s="30">
        <f>IF(ISBLANK(FicheAnalysesComparatives!G25),"",SUBSTITUTE(FicheAnalysesComparatives!G25,"&lt;","")*1)</f>
      </c>
      <c r="H25" s="35">
        <f>IF(OR(G25="",F25=""),"",IF(AND(F25&lt;=SC_Metaux,G25&lt;=SC_Metaux),"-",(F25-AVERAGE(F25:G25))/AVERAGE(F25:G25)))</f>
      </c>
      <c r="I25" s="31">
        <f>IF(H25="","",IF(H25="-","oui",IF(OR(AND(AVERAGE(F25:G25)&gt;Metauxfaible,ABS(H25)&gt;3*EMT_Metaux_forte),AND(AVERAGE(F25:G25)&lt;Metauxfaible,ABS(H25)&gt;3*EMT_Metaux_faible)),"non*",IF(AND(F25&lt;=SC_Metaux,G25&lt;=SC_Metaux),"oui",IF(AND(AVERAGE(F25:G25)&gt;Metauxfaible,H25&gt;=-EMT_Metaux_forte,H25&lt;=EMT_Metaux_forte),"oui",IF(AND(AVERAGE(F25:G25)&lt;=Metauxfaible,H25&gt;=-EMT_Metaux_faible,H25&lt;=EMT_Metaux_faible),"oui","non"))))))</f>
      </c>
      <c r="J25" s="30">
        <f>IF(ISBLANK(FicheAnalysesComparatives!J25),"",SUBSTITUTE(FicheAnalysesComparatives!J25,"&lt;","")*1)</f>
      </c>
      <c r="K25" s="30">
        <f>IF(ISBLANK(FicheAnalysesComparatives!K25),"",SUBSTITUTE(FicheAnalysesComparatives!K25,"&lt;","")*1)</f>
      </c>
      <c r="L25" s="35">
        <f>IF(OR(K25="",J25=""),"",IF(AND(J25&lt;=SC_Metaux,K25&lt;=SC_Metaux),"-",(J25-AVERAGE(J25:K25))/AVERAGE(J25:K25)))</f>
      </c>
      <c r="M25" s="31">
        <f>IF(L25="","",IF(L25="-","oui",IF(OR(AND(AVERAGE(J25:K25)&gt;Metauxfaible,ABS(L25)&gt;3*EMT_Metaux_forte),AND(AVERAGE(J25:K25)&lt;Metauxfaible,ABS(L25)&gt;3*EMT_Metaux_faible)),"non*",IF(AND(J25&lt;=SC_Metaux,K25&lt;=SC_Metaux),"oui",IF(AND(AVERAGE(J25:K25)&gt;Metauxfaible,L25&gt;=-EMT_Metaux_forte,L25&lt;=EMT_Metaux_forte),"oui",IF(AND(AVERAGE(J25:K25)&lt;=Metauxfaible,L25&gt;=-EMT_Metaux_faible,L25&lt;=EMT_Metaux_faible),"oui","non"))))))</f>
      </c>
      <c r="N25" s="21"/>
      <c r="O25" s="21"/>
      <c r="P25" s="21"/>
      <c r="Q25" s="21"/>
      <c r="R25" s="21"/>
      <c r="S25" s="21"/>
      <c r="T25" s="21"/>
    </row>
    <row r="26" spans="1:20" s="20" customFormat="1" ht="12.75">
      <c r="A26" s="7" t="s">
        <v>3730</v>
      </c>
      <c r="B26" s="30">
        <f>IF(ISBLANK(FicheAnalysesComparatives!B26),"",SUBSTITUTE(FicheAnalysesComparatives!B26,"&lt;","")*1)</f>
      </c>
      <c r="C26" s="30">
        <f>IF(ISBLANK(FicheAnalysesComparatives!C26),"",SUBSTITUTE(FicheAnalysesComparatives!C26,"&lt;","")*1)</f>
      </c>
      <c r="D26" s="35">
        <f>IF(OR(C26="",B26=""),"",IF(AND(B26&lt;=SC_Hg,C26&lt;=SC_Hg),"-",(B26-AVERAGE(B26:C26))/AVERAGE(B26:C26)))</f>
      </c>
      <c r="E26" s="31">
        <f>IF(D26="","",IF(D26="-","oui",IF(OR(AND(AVERAGE(B26:C26)&gt;Hgfaible,ABS(D26)&gt;3*EMT_Hg_forte),AND(AVERAGE(B26:C26)&lt;Hgfaible,ABS(D26)&gt;3*EMT_Hg_faible)),"non*",IF(AND(B26&lt;=SC_Hg,C26&lt;=SC_Hg),"oui",IF(AND(AVERAGE(B26:C26)&gt;Hgfaible,D26&gt;=-EMT_Hg_forte,D26&lt;=EMT_Hg_forte),"oui",IF(AND(AVERAGE(B26:C26)&lt;=Hgfaible,D26&gt;=-EMT_Hg_faible,D26&lt;=EMT_Hg_faible),"oui","non"))))))</f>
      </c>
      <c r="F26" s="30">
        <f>IF(ISBLANK(FicheAnalysesComparatives!F26),"",SUBSTITUTE(FicheAnalysesComparatives!F26,"&lt;","")*1)</f>
      </c>
      <c r="G26" s="30">
        <f>IF(ISBLANK(FicheAnalysesComparatives!G26),"",SUBSTITUTE(FicheAnalysesComparatives!G26,"&lt;","")*1)</f>
      </c>
      <c r="H26" s="35">
        <f>IF(OR(G26="",F26=""),"",IF(AND(F26&lt;=SC_Hg,G26&lt;=SC_Hg),"-",(F26-AVERAGE(F26:G26))/AVERAGE(F26:G26)))</f>
      </c>
      <c r="I26" s="31">
        <f>IF(H26="","",IF(H26="-","oui",IF(OR(AND(AVERAGE(F26:G26)&gt;Hgfaible,ABS(H26)&gt;3*EMT_Hg_forte),AND(AVERAGE(F26:G26)&lt;Hgfaible,ABS(H26)&gt;3*EMT_Hg_faible)),"non*",IF(AND(F26&lt;=SC_Hg,G26&lt;=SC_Hg),"oui",IF(AND(AVERAGE(F26:G26)&gt;Hgfaible,H26&gt;=-EMT_Hg_forte,H26&lt;=EMT_Hg_forte),"oui",IF(AND(AVERAGE(F26:G26)&lt;=Hgfaible,H26&gt;=-EMT_Hg_faible,H26&lt;=EMT_Hg_faible),"oui","non"))))))</f>
      </c>
      <c r="J26" s="30">
        <f>IF(ISBLANK(FicheAnalysesComparatives!J26),"",SUBSTITUTE(FicheAnalysesComparatives!J26,"&lt;","")*1)</f>
      </c>
      <c r="K26" s="30">
        <f>IF(ISBLANK(FicheAnalysesComparatives!K26),"",SUBSTITUTE(FicheAnalysesComparatives!K26,"&lt;","")*1)</f>
      </c>
      <c r="L26" s="35">
        <f>IF(OR(K26="",J26=""),"",IF(AND(J26&lt;=SC_Hg,K26&lt;=SC_Hg),"-",(J26-AVERAGE(J26:K26))/AVERAGE(J26:K26)))</f>
      </c>
      <c r="M26" s="31">
        <f>IF(L26="","",IF(L26="-","oui",IF(OR(AND(AVERAGE(J26:K26)&gt;Hgfaible,ABS(L26)&gt;3*EMT_Hg_forte),AND(AVERAGE(J26:K26)&lt;Hgfaible,ABS(L26)&gt;3*EMT_Hg_faible)),"non*",IF(AND(J26&lt;=SC_Hg,K26&lt;=SC_Hg),"oui",IF(AND(AVERAGE(J26:K26)&gt;Hgfaible,L26&gt;=-EMT_Hg_forte,L26&lt;=EMT_Hg_forte),"oui",IF(AND(AVERAGE(J26:K26)&lt;=Hgfaible,L26&gt;=-EMT_Hg_faible,L26&lt;=EMT_Hg_faible),"oui","non"))))))</f>
      </c>
      <c r="N26" s="21"/>
      <c r="O26" s="21"/>
      <c r="P26" s="21"/>
      <c r="Q26" s="21"/>
      <c r="R26" s="21"/>
      <c r="S26" s="21"/>
      <c r="T26" s="21"/>
    </row>
    <row r="27" spans="1:20" s="20" customFormat="1" ht="12.75">
      <c r="A27" s="7" t="s">
        <v>3728</v>
      </c>
      <c r="B27" s="30">
        <f>IF(ISBLANK(FicheAnalysesComparatives!B27),"",SUBSTITUTE(FicheAnalysesComparatives!B27,"&lt;","")*1)</f>
      </c>
      <c r="C27" s="30">
        <f>IF(ISBLANK(FicheAnalysesComparatives!C27),"",SUBSTITUTE(FicheAnalysesComparatives!C27,"&lt;","")*1)</f>
      </c>
      <c r="D27" s="35">
        <f>IF(OR(C27="",B27=""),"",IF(AND(B27&lt;=SC_Metaux,C27&lt;=SC_Metaux),"-",(B27-AVERAGE(B27:C27))/AVERAGE(B27:C27)))</f>
      </c>
      <c r="E27" s="31">
        <f>IF(D27="","",IF(D27="-","oui",IF(OR(AND(AVERAGE(B27:C27)&gt;Metauxfaible,ABS(D27)&gt;3*EMT_Metaux_forte),AND(AVERAGE(B27:C27)&lt;Metauxfaible,ABS(D27)&gt;3*EMT_Metaux_faible)),"non*",IF(AND(B27&lt;=SC_Metaux,C27&lt;=SC_Metaux),"oui",IF(AND(AVERAGE(B27:C27)&gt;Metauxfaible,D27&gt;=-EMT_Metaux_forte,D27&lt;=EMT_Metaux_forte),"oui",IF(AND(AVERAGE(B27:C27)&lt;=Metauxfaible,D27&gt;=-EMT_Metaux_faible,D27&lt;=EMT_Metaux_faible),"oui","non"))))))</f>
      </c>
      <c r="F27" s="30">
        <f>IF(ISBLANK(FicheAnalysesComparatives!F27),"",SUBSTITUTE(FicheAnalysesComparatives!F27,"&lt;","")*1)</f>
      </c>
      <c r="G27" s="30">
        <f>IF(ISBLANK(FicheAnalysesComparatives!G27),"",SUBSTITUTE(FicheAnalysesComparatives!G27,"&lt;","")*1)</f>
      </c>
      <c r="H27" s="35">
        <f>IF(OR(G27="",F27=""),"",IF(AND(F27&lt;=SC_Metaux,G27&lt;=SC_Metaux),"-",(F27-AVERAGE(F27:G27))/AVERAGE(F27:G27)))</f>
      </c>
      <c r="I27" s="31">
        <f>IF(H27="","",IF(H27="-","oui",IF(OR(AND(AVERAGE(F27:G27)&gt;Metauxfaible,ABS(H27)&gt;3*EMT_Metaux_forte),AND(AVERAGE(F27:G27)&lt;Metauxfaible,ABS(H27)&gt;3*EMT_Metaux_faible)),"non*",IF(AND(F27&lt;=SC_Metaux,G27&lt;=SC_Metaux),"oui",IF(AND(AVERAGE(F27:G27)&gt;Metauxfaible,H27&gt;=-EMT_Metaux_forte,H27&lt;=EMT_Metaux_forte),"oui",IF(AND(AVERAGE(F27:G27)&lt;=Metauxfaible,H27&gt;=-EMT_Metaux_faible,H27&lt;=EMT_Metaux_faible),"oui","non"))))))</f>
      </c>
      <c r="J27" s="30">
        <f>IF(ISBLANK(FicheAnalysesComparatives!J27),"",SUBSTITUTE(FicheAnalysesComparatives!J27,"&lt;","")*1)</f>
      </c>
      <c r="K27" s="30">
        <f>IF(ISBLANK(FicheAnalysesComparatives!K27),"",SUBSTITUTE(FicheAnalysesComparatives!K27,"&lt;","")*1)</f>
      </c>
      <c r="L27" s="35">
        <f>IF(OR(K27="",J27=""),"",IF(AND(J27&lt;=SC_Metaux,K27&lt;=SC_Metaux),"-",(J27-AVERAGE(J27:K27))/AVERAGE(J27:K27)))</f>
      </c>
      <c r="M27" s="31">
        <f>IF(L27="","",IF(L27="-","oui",IF(OR(AND(AVERAGE(J27:K27)&gt;Metauxfaible,ABS(L27)&gt;3*EMT_Metaux_forte),AND(AVERAGE(J27:K27)&lt;Metauxfaible,ABS(L27)&gt;3*EMT_Metaux_faible)),"non*",IF(AND(J27&lt;=SC_Metaux,K27&lt;=SC_Metaux),"oui",IF(AND(AVERAGE(J27:K27)&gt;Metauxfaible,L27&gt;=-EMT_Metaux_forte,L27&lt;=EMT_Metaux_forte),"oui",IF(AND(AVERAGE(J27:K27)&lt;=Metauxfaible,L27&gt;=-EMT_Metaux_faible,L27&lt;=EMT_Metaux_faible),"oui","non"))))))</f>
      </c>
      <c r="N27" s="21"/>
      <c r="O27" s="21"/>
      <c r="P27" s="21"/>
      <c r="Q27" s="21"/>
      <c r="R27" s="21"/>
      <c r="S27" s="21"/>
      <c r="T27" s="21"/>
    </row>
    <row r="28" spans="1:20" s="20" customFormat="1" ht="12.75">
      <c r="A28" s="7" t="s">
        <v>3729</v>
      </c>
      <c r="B28" s="30">
        <f>IF(ISBLANK(FicheAnalysesComparatives!B28),"",SUBSTITUTE(FicheAnalysesComparatives!B28,"&lt;","")*1)</f>
      </c>
      <c r="C28" s="30">
        <f>IF(ISBLANK(FicheAnalysesComparatives!C28),"",SUBSTITUTE(FicheAnalysesComparatives!C28,"&lt;","")*1)</f>
      </c>
      <c r="D28" s="35">
        <f>IF(OR(C28="",B28=""),"",IF(AND(B28&lt;=SC_Metaux,C28&lt;=SC_Metaux),"-",(B28-AVERAGE(B28:C28))/AVERAGE(B28:C28)))</f>
      </c>
      <c r="E28" s="31">
        <f>IF(D28="","",IF(D28="-","oui",IF(OR(AND(AVERAGE(B28:C28)&gt;Metauxfaible,ABS(D28)&gt;3*EMT_Metaux_forte),AND(AVERAGE(B28:C28)&lt;Metauxfaible,ABS(D28)&gt;3*EMT_Metaux_faible)),"non*",IF(AND(B28&lt;=SC_Metaux,C28&lt;=SC_Metaux),"oui",IF(AND(AVERAGE(B28:C28)&gt;Metauxfaible,D28&gt;=-EMT_Metaux_forte,D28&lt;=EMT_Metaux_forte),"oui",IF(AND(AVERAGE(B28:C28)&lt;=Metauxfaible,D28&gt;=-EMT_Metaux_faible,D28&lt;=EMT_Metaux_faible),"oui","non"))))))</f>
      </c>
      <c r="F28" s="30">
        <f>IF(ISBLANK(FicheAnalysesComparatives!F28),"",SUBSTITUTE(FicheAnalysesComparatives!F28,"&lt;","")*1)</f>
      </c>
      <c r="G28" s="30">
        <f>IF(ISBLANK(FicheAnalysesComparatives!G28),"",SUBSTITUTE(FicheAnalysesComparatives!G28,"&lt;","")*1)</f>
      </c>
      <c r="H28" s="35">
        <f>IF(OR(G28="",F28=""),"",IF(AND(F28&lt;=SC_Metaux,G28&lt;=SC_Metaux),"-",(F28-AVERAGE(F28:G28))/AVERAGE(F28:G28)))</f>
      </c>
      <c r="I28" s="31">
        <f>IF(H28="","",IF(H28="-","oui",IF(OR(AND(AVERAGE(F28:G28)&gt;Metauxfaible,ABS(H28)&gt;3*EMT_Metaux_forte),AND(AVERAGE(F28:G28)&lt;Metauxfaible,ABS(H28)&gt;3*EMT_Metaux_faible)),"non*",IF(AND(F28&lt;=SC_Metaux,G28&lt;=SC_Metaux),"oui",IF(AND(AVERAGE(F28:G28)&gt;Metauxfaible,H28&gt;=-EMT_Metaux_forte,H28&lt;=EMT_Metaux_forte),"oui",IF(AND(AVERAGE(F28:G28)&lt;=Metauxfaible,H28&gt;=-EMT_Metaux_faible,H28&lt;=EMT_Metaux_faible),"oui","non"))))))</f>
      </c>
      <c r="J28" s="30">
        <f>IF(ISBLANK(FicheAnalysesComparatives!J28),"",SUBSTITUTE(FicheAnalysesComparatives!J28,"&lt;","")*1)</f>
      </c>
      <c r="K28" s="30">
        <f>IF(ISBLANK(FicheAnalysesComparatives!K28),"",SUBSTITUTE(FicheAnalysesComparatives!K28,"&lt;","")*1)</f>
      </c>
      <c r="L28" s="35">
        <f>IF(OR(K28="",J28=""),"",IF(AND(J28&lt;=SC_Metaux,K28&lt;=SC_Metaux),"-",(J28-AVERAGE(J28:K28))/AVERAGE(J28:K28)))</f>
      </c>
      <c r="M28" s="31">
        <f>IF(L28="","",IF(L28="-","oui",IF(OR(AND(AVERAGE(J28:K28)&gt;Metauxfaible,ABS(L28)&gt;3*EMT_Metaux_forte),AND(AVERAGE(J28:K28)&lt;Metauxfaible,ABS(L28)&gt;3*EMT_Metaux_faible)),"non*",IF(AND(J28&lt;=SC_Metaux,K28&lt;=SC_Metaux),"oui",IF(AND(AVERAGE(J28:K28)&gt;Metauxfaible,L28&gt;=-EMT_Metaux_forte,L28&lt;=EMT_Metaux_forte),"oui",IF(AND(AVERAGE(J28:K28)&lt;=Metauxfaible,L28&gt;=-EMT_Metaux_faible,L28&lt;=EMT_Metaux_faible),"oui","non"))))))</f>
      </c>
      <c r="N28" s="21"/>
      <c r="O28" s="21"/>
      <c r="P28" s="21"/>
      <c r="Q28" s="21"/>
      <c r="R28" s="21"/>
      <c r="S28" s="21"/>
      <c r="T28" s="21"/>
    </row>
    <row r="29" spans="1:20" s="20" customFormat="1" ht="12.75">
      <c r="A29" s="7" t="s">
        <v>3727</v>
      </c>
      <c r="B29" s="30">
        <f>IF(ISBLANK(FicheAnalysesComparatives!B29),"",SUBSTITUTE(FicheAnalysesComparatives!B29,"&lt;","")*1)</f>
      </c>
      <c r="C29" s="30">
        <f>IF(ISBLANK(FicheAnalysesComparatives!C29),"",SUBSTITUTE(FicheAnalysesComparatives!C29,"&lt;","")*1)</f>
      </c>
      <c r="D29" s="35">
        <f>IF(OR(C29="",B29=""),"",IF(AND(B29&lt;=SC_Metaux,C29&lt;=SC_Metaux),"-",(B29-AVERAGE(B29:C29))/AVERAGE(B29:C29)))</f>
      </c>
      <c r="E29" s="31">
        <f>IF(D29="","",IF(D29="-","oui",IF(OR(AND(AVERAGE(B29:C29)&gt;Metauxfaible,ABS(D29)&gt;3*EMT_Metaux_forte),AND(AVERAGE(B29:C29)&lt;Metauxfaible,ABS(D29)&gt;3*EMT_Metaux_faible)),"non*",IF(AND(B29&lt;=SC_Metaux,C29&lt;=SC_Metaux),"oui",IF(AND(AVERAGE(B29:C29)&gt;Metauxfaible,D29&gt;=-EMT_Metaux_forte,D29&lt;=EMT_Metaux_forte),"oui",IF(AND(AVERAGE(B29:C29)&lt;=Metauxfaible,D29&gt;=-EMT_Metaux_faible,D29&lt;=EMT_Metaux_faible),"oui","non"))))))</f>
      </c>
      <c r="F29" s="30">
        <f>IF(ISBLANK(FicheAnalysesComparatives!F29),"",SUBSTITUTE(FicheAnalysesComparatives!F29,"&lt;","")*1)</f>
      </c>
      <c r="G29" s="30">
        <f>IF(ISBLANK(FicheAnalysesComparatives!G29),"",SUBSTITUTE(FicheAnalysesComparatives!G29,"&lt;","")*1)</f>
      </c>
      <c r="H29" s="35">
        <f>IF(OR(G29="",F29=""),"",IF(AND(F29&lt;=SC_Metaux,G29&lt;=SC_Metaux),"-",(F29-AVERAGE(F29:G29))/AVERAGE(F29:G29)))</f>
      </c>
      <c r="I29" s="31">
        <f>IF(H29="","",IF(H29="-","oui",IF(OR(AND(AVERAGE(F29:G29)&gt;Metauxfaible,ABS(H29)&gt;3*EMT_Metaux_forte),AND(AVERAGE(F29:G29)&lt;Metauxfaible,ABS(H29)&gt;3*EMT_Metaux_faible)),"non*",IF(AND(F29&lt;=SC_Metaux,G29&lt;=SC_Metaux),"oui",IF(AND(AVERAGE(F29:G29)&gt;Metauxfaible,H29&gt;=-EMT_Metaux_forte,H29&lt;=EMT_Metaux_forte),"oui",IF(AND(AVERAGE(F29:G29)&lt;=Metauxfaible,H29&gt;=-EMT_Metaux_faible,H29&lt;=EMT_Metaux_faible),"oui","non"))))))</f>
      </c>
      <c r="J29" s="30">
        <f>IF(ISBLANK(FicheAnalysesComparatives!J29),"",SUBSTITUTE(FicheAnalysesComparatives!J29,"&lt;","")*1)</f>
      </c>
      <c r="K29" s="30">
        <f>IF(ISBLANK(FicheAnalysesComparatives!K29),"",SUBSTITUTE(FicheAnalysesComparatives!K29,"&lt;","")*1)</f>
      </c>
      <c r="L29" s="35">
        <f>IF(OR(K29="",J29=""),"",IF(AND(J29&lt;=SC_Metaux,K29&lt;=SC_Metaux),"-",(J29-AVERAGE(J29:K29))/AVERAGE(J29:K29)))</f>
      </c>
      <c r="M29" s="31">
        <f>IF(L29="","",IF(L29="-","oui",IF(OR(AND(AVERAGE(J29:K29)&gt;Metauxfaible,ABS(L29)&gt;3*EMT_Metaux_forte),AND(AVERAGE(J29:K29)&lt;Metauxfaible,ABS(L29)&gt;3*EMT_Metaux_faible)),"non*",IF(AND(J29&lt;=SC_Metaux,K29&lt;=SC_Metaux),"oui",IF(AND(AVERAGE(J29:K29)&gt;Metauxfaible,L29&gt;=-EMT_Metaux_forte,L29&lt;=EMT_Metaux_forte),"oui",IF(AND(AVERAGE(J29:K29)&lt;=Metauxfaible,L29&gt;=-EMT_Metaux_faible,L29&lt;=EMT_Metaux_faible),"oui","non"))))))</f>
      </c>
      <c r="N29" s="21"/>
      <c r="O29" s="21"/>
      <c r="P29" s="21"/>
      <c r="Q29" s="21"/>
      <c r="R29" s="21"/>
      <c r="S29" s="21"/>
      <c r="T29" s="21"/>
    </row>
    <row r="30" spans="1:20" s="20" customFormat="1" ht="12.75">
      <c r="A30" s="7" t="s">
        <v>1420</v>
      </c>
      <c r="B30" s="30">
        <f>IF(ISBLANK(FicheAnalysesComparatives!B30),"",SUBSTITUTE(FicheAnalysesComparatives!B30,"&lt;","")*1)</f>
      </c>
      <c r="C30" s="30">
        <f>IF(ISBLANK(FicheAnalysesComparatives!C30),"",SUBSTITUTE(FicheAnalysesComparatives!C30,"&lt;","")*1)</f>
      </c>
      <c r="D30" s="35">
        <f>IF(OR(C30="",B30=""),"",IF(AND(B30&lt;=SC_Metaux,C30&lt;=SC_Metaux),"-",(B30-AVERAGE(B30:C30))/AVERAGE(B30:C30)))</f>
      </c>
      <c r="E30" s="31">
        <f>IF(D30="","",IF(D30="-","oui",IF(OR(AND(AVERAGE(B30:C30)&gt;Metauxfaible,ABS(D30)&gt;3*EMT_Metaux_forte),AND(AVERAGE(B30:C30)&lt;Metauxfaible,ABS(D30)&gt;3*EMT_Metaux_faible)),"non*",IF(AND(B30&lt;=SC_Metaux,C30&lt;=SC_Metaux),"oui",IF(AND(AVERAGE(B30:C30)&gt;Metauxfaible,D30&gt;=-EMT_Metaux_forte,D30&lt;=EMT_Metaux_forte),"oui",IF(AND(AVERAGE(B30:C30)&lt;=Metauxfaible,D30&gt;=-EMT_Metaux_faible,D30&lt;=EMT_Metaux_faible),"oui","non"))))))</f>
      </c>
      <c r="F30" s="30">
        <f>IF(ISBLANK(FicheAnalysesComparatives!F30),"",SUBSTITUTE(FicheAnalysesComparatives!F30,"&lt;","")*1)</f>
      </c>
      <c r="G30" s="30">
        <f>IF(ISBLANK(FicheAnalysesComparatives!G30),"",SUBSTITUTE(FicheAnalysesComparatives!G30,"&lt;","")*1)</f>
      </c>
      <c r="H30" s="35">
        <f>IF(OR(G30="",F30=""),"",IF(AND(F30&lt;=SC_Metaux,G30&lt;=SC_Metaux),"-",(F30-AVERAGE(F30:G30))/AVERAGE(F30:G30)))</f>
      </c>
      <c r="I30" s="31">
        <f>IF(H30="","",IF(H30="-","oui",IF(OR(AND(AVERAGE(F30:G30)&gt;Metauxfaible,ABS(H30)&gt;3*EMT_Metaux_forte),AND(AVERAGE(F30:G30)&lt;Metauxfaible,ABS(H30)&gt;3*EMT_Metaux_faible)),"non*",IF(AND(F30&lt;=SC_Metaux,G30&lt;=SC_Metaux),"oui",IF(AND(AVERAGE(F30:G30)&gt;Metauxfaible,H30&gt;=-EMT_Metaux_forte,H30&lt;=EMT_Metaux_forte),"oui",IF(AND(AVERAGE(F30:G30)&lt;=Metauxfaible,H30&gt;=-EMT_Metaux_faible,H30&lt;=EMT_Metaux_faible),"oui","non"))))))</f>
      </c>
      <c r="J30" s="30">
        <f>IF(ISBLANK(FicheAnalysesComparatives!J30),"",SUBSTITUTE(FicheAnalysesComparatives!J30,"&lt;","")*1)</f>
      </c>
      <c r="K30" s="30">
        <f>IF(ISBLANK(FicheAnalysesComparatives!K30),"",SUBSTITUTE(FicheAnalysesComparatives!K30,"&lt;","")*1)</f>
      </c>
      <c r="L30" s="35">
        <f>IF(OR(K30="",J30=""),"",IF(AND(J30&lt;=SC_Metaux,K30&lt;=SC_Metaux),"-",(J30-AVERAGE(J30:K30))/AVERAGE(J30:K30)))</f>
      </c>
      <c r="M30" s="31">
        <f>IF(L30="","",IF(L30="-","oui",IF(OR(AND(AVERAGE(J30:K30)&gt;Metauxfaible,ABS(L30)&gt;3*EMT_Metaux_forte),AND(AVERAGE(J30:K30)&lt;Metauxfaible,ABS(L30)&gt;3*EMT_Metaux_faible)),"non*",IF(AND(J30&lt;=SC_Metaux,K30&lt;=SC_Metaux),"oui",IF(AND(AVERAGE(J30:K30)&gt;Metauxfaible,L30&gt;=-EMT_Metaux_forte,L30&lt;=EMT_Metaux_forte),"oui",IF(AND(AVERAGE(J30:K30)&lt;=Metauxfaible,L30&gt;=-EMT_Metaux_faible,L30&lt;=EMT_Metaux_faible),"oui","non"))))))</f>
      </c>
      <c r="N30" s="21"/>
      <c r="O30" s="21"/>
      <c r="P30" s="21"/>
      <c r="Q30" s="21"/>
      <c r="R30" s="21"/>
      <c r="S30" s="21"/>
      <c r="T30" s="21"/>
    </row>
    <row r="31" spans="1:20" s="20" customFormat="1" ht="12.75">
      <c r="A31" s="7" t="s">
        <v>1207</v>
      </c>
      <c r="B31" s="30">
        <f>IF(ISBLANK(FicheAnalysesComparatives!B31),"",SUBSTITUTE(FicheAnalysesComparatives!B31,"&lt;","")*1)</f>
      </c>
      <c r="C31" s="30">
        <f>IF(ISBLANK(FicheAnalysesComparatives!C31),"",SUBSTITUTE(FicheAnalysesComparatives!C31,"&lt;","")*1)</f>
      </c>
      <c r="D31" s="35">
        <f>IF(AND(C31&lt;&gt;"",B31&lt;&gt;""),((B31-AVERAGE(B31:C31))/AVERAGE(B31:C31)),"")</f>
      </c>
      <c r="E31" s="31">
        <f>IF(D31="","",IF(D31="-","oui",IF(OR(AND(AVERAGE(B31:C31)&gt;CNfaible,ABS(D31)&gt;3*EMT_CN_forte),AND(AVERAGE(B31:C31)&lt;CNfaible,ABS(D31)&gt;3*EMT_CN_faible)),"non*",IF(AND(B31&lt;=SC_CN,C31&lt;=SC_CN),"oui",IF(AND(AVERAGE(B31:C31)&gt;CNfaible,D31&gt;=-EMT_CN_forte,D31&lt;=EMT_CN_forte),"oui",IF(AND(AVERAGE(B31:C31)&lt;=CNfaible,D31&gt;=-EMT_CN_faible,D31&lt;=EMT_CN_faible),"oui","non"))))))</f>
      </c>
      <c r="F31" s="30">
        <f>IF(ISBLANK(FicheAnalysesComparatives!F31),"",SUBSTITUTE(FicheAnalysesComparatives!F31,"&lt;","")*1)</f>
      </c>
      <c r="G31" s="30">
        <f>IF(ISBLANK(FicheAnalysesComparatives!G31),"",SUBSTITUTE(FicheAnalysesComparatives!G31,"&lt;","")*1)</f>
      </c>
      <c r="H31" s="35">
        <f>IF(AND(G31&lt;&gt;"",F31&lt;&gt;""),((F31-AVERAGE(F31:G31))/AVERAGE(F31:G31)),"")</f>
      </c>
      <c r="I31" s="31">
        <f>IF(H31="","",IF(H31="-","oui",IF(OR(AND(AVERAGE(F31:G31)&gt;CNfaible,ABS(H31)&gt;3*EMT_CN_forte),AND(AVERAGE(F31:G31)&lt;CNfaible,ABS(H31)&gt;3*EMT_CN_faible)),"non*",IF(AND(F31&lt;=SC_CN,G31&lt;=SC_CN),"oui",IF(AND(AVERAGE(F31:G31)&gt;CNfaible,H31&gt;=-EMT_CN_forte,H31&lt;=EMT_CN_forte),"oui",IF(AND(AVERAGE(F31:G31)&lt;=CNfaible,H31&gt;=-EMT_CN_faible,H31&lt;=EMT_CN_faible),"oui","non"))))))</f>
      </c>
      <c r="J31" s="30">
        <f>IF(ISBLANK(FicheAnalysesComparatives!J31),"",SUBSTITUTE(FicheAnalysesComparatives!J31,"&lt;","")*1)</f>
      </c>
      <c r="K31" s="30">
        <f>IF(ISBLANK(FicheAnalysesComparatives!K31),"",SUBSTITUTE(FicheAnalysesComparatives!K31,"&lt;","")*1)</f>
      </c>
      <c r="L31" s="35">
        <f>IF(AND(K31&lt;&gt;"",J31&lt;&gt;""),((J31-AVERAGE(J31:K31))/AVERAGE(J31:K31)),"")</f>
      </c>
      <c r="M31" s="31">
        <f>IF(L31="","",IF(L31="-","oui",IF(OR(AND(AVERAGE(J31:K31)&gt;CNfaible,ABS(L31)&gt;3*EMT_CN_forte),AND(AVERAGE(J31:K31)&lt;CNfaible,ABS(L31)&gt;3*EMT_CN_faible)),"non*",IF(AND(J31&lt;=SC_CN,K31&lt;=SC_CN),"oui",IF(AND(AVERAGE(J31:K31)&gt;CNfaible,L31&gt;=-EMT_CN_forte,L31&lt;=EMT_CN_forte),"oui",IF(AND(AVERAGE(J31:K31)&lt;=CNfaible,L31&gt;=-EMT_CN_faible,L31&lt;=EMT_CN_faible),"oui","non"))))))</f>
      </c>
      <c r="N31" s="21"/>
      <c r="O31" s="21"/>
      <c r="P31" s="21"/>
      <c r="Q31" s="21"/>
      <c r="R31" s="21"/>
      <c r="S31" s="21"/>
      <c r="T31" s="21"/>
    </row>
    <row r="32" spans="1:20" s="20" customFormat="1" ht="12.75">
      <c r="A32" s="7" t="s">
        <v>3731</v>
      </c>
      <c r="B32" s="30">
        <f>IF(ISBLANK(FicheAnalysesComparatives!B32),"",SUBSTITUTE(FicheAnalysesComparatives!B32,"&lt;","")*1)</f>
      </c>
      <c r="C32" s="30">
        <f>IF(ISBLANK(FicheAnalysesComparatives!C32),"",SUBSTITUTE(FicheAnalysesComparatives!C32,"&lt;","")*1)</f>
      </c>
      <c r="D32" s="35">
        <f>IF(OR(C32="",B32=""),"",IF(AND(B32&lt;=SC_AOX,C32&lt;=SC_AOX),"-",(B32-AVERAGE(B32:C32))/AVERAGE(B32:C32)))</f>
      </c>
      <c r="E32" s="31">
        <f>IF(D32="","",IF(D32="-","oui",IF(OR(AND(AVERAGE(B32:C32)&gt;AOXfaible,ABS(D32)&gt;3*EMT_AOX_forte),AND(AVERAGE(B32:C32)&lt;AOXfaible,ABS(D32)&gt;3*EMT_AOX_faible)),"non*",IF(AND(B32&lt;=SC_AOX,C32&lt;=SC_AOX),"oui",IF(AND(AVERAGE(B32:C32)&gt;AOXfaible,D32&gt;=-EMT_AOX_forte,D32&lt;=EMT_AOX_forte),"oui",IF(AND(AVERAGE(B32:C32)&lt;=AOXfaible,D32&gt;=-EMT_AOX_faible,D32&lt;=EMT_AOX_faible),"oui","non"))))))</f>
      </c>
      <c r="F32" s="30">
        <f>IF(ISBLANK(FicheAnalysesComparatives!F32),"",SUBSTITUTE(FicheAnalysesComparatives!F32,"&lt;","")*1)</f>
      </c>
      <c r="G32" s="30">
        <f>IF(ISBLANK(FicheAnalysesComparatives!G32),"",SUBSTITUTE(FicheAnalysesComparatives!G32,"&lt;","")*1)</f>
      </c>
      <c r="H32" s="35">
        <f>IF(OR(G32="",F32=""),"",IF(AND(F32&lt;=SC_AOX,G32&lt;=SC_AOX),"-",(F32-AVERAGE(F32:G32))/AVERAGE(F32:G32)))</f>
      </c>
      <c r="I32" s="31">
        <f>IF(H32="","",IF(H32="-","oui",IF(OR(AND(AVERAGE(F32:G32)&gt;AOXfaible,ABS(H32)&gt;3*EMT_AOX_forte),AND(AVERAGE(F32:G32)&lt;AOXfaible,ABS(H32)&gt;3*EMT_AOX_faible)),"non*",IF(AND(F32&lt;=SC_AOX,G32&lt;=SC_AOX),"oui",IF(AND(AVERAGE(F32:G32)&gt;AOXfaible,H32&gt;=-EMT_AOX_forte,H32&lt;=EMT_AOX_forte),"oui",IF(AND(AVERAGE(F32:G32)&lt;=AOXfaible,H32&gt;=-EMT_AOX_faible,H32&lt;=EMT_AOX_faible),"oui","non"))))))</f>
      </c>
      <c r="J32" s="30">
        <f>IF(ISBLANK(FicheAnalysesComparatives!J32),"",SUBSTITUTE(FicheAnalysesComparatives!J32,"&lt;","")*1)</f>
      </c>
      <c r="K32" s="30">
        <f>IF(ISBLANK(FicheAnalysesComparatives!K32),"",SUBSTITUTE(FicheAnalysesComparatives!K32,"&lt;","")*1)</f>
      </c>
      <c r="L32" s="35">
        <f>IF(OR(K32="",J32=""),"",IF(AND(J32&lt;=SC_AOX,K32&lt;=SC_AOX),"-",(J32-AVERAGE(J32:K32))/AVERAGE(J32:K32)))</f>
      </c>
      <c r="M32" s="31">
        <f>IF(L32="","",IF(L32="-","oui",IF(OR(AND(AVERAGE(J32:K32)&gt;AOXfaible,ABS(L32)&gt;3*EMT_AOX_forte),AND(AVERAGE(J32:K32)&lt;AOXfaible,ABS(L32)&gt;3*EMT_AOX_faible)),"non*",IF(AND(J32&lt;=SC_AOX,K32&lt;=SC_AOX),"oui",IF(AND(AVERAGE(J32:K32)&gt;AOXfaible,L32&gt;=-EMT_AOX_forte,L32&lt;=EMT_AOX_forte),"oui",IF(AND(AVERAGE(J32:K32)&lt;=AOXfaible,L32&gt;=-EMT_AOX_faible,L32&lt;=EMT_AOX_faible),"oui","non"))))))</f>
      </c>
      <c r="N32" s="21"/>
      <c r="O32" s="21"/>
      <c r="P32" s="21"/>
      <c r="Q32" s="21"/>
      <c r="R32" s="21"/>
      <c r="S32" s="21"/>
      <c r="T32" s="21"/>
    </row>
    <row r="33" spans="1:20" s="20" customFormat="1" ht="12.75">
      <c r="A33" s="7" t="s">
        <v>1195</v>
      </c>
      <c r="B33" s="30">
        <f>IF(ISBLANK(FicheAnalysesComparatives!B33),"",SUBSTITUTE(FicheAnalysesComparatives!B33,"&lt;","")*1)</f>
      </c>
      <c r="C33" s="30">
        <f>IF(ISBLANK(FicheAnalysesComparatives!C33),"",SUBSTITUTE(FicheAnalysesComparatives!C33,"&lt;","")*1)</f>
      </c>
      <c r="D33" s="35">
        <f>IF(OR(C33="",B33=""),"",IF(AND(B33&lt;=SC_COT,C33&lt;=SC_COT),"-",(B33-AVERAGE(B33:C33))/AVERAGE(B33:C33)))</f>
      </c>
      <c r="E33" s="31">
        <f>IF(D33="","",IF(D33="-","oui",IF(OR(AND(AVERAGE(B33:C33)&gt;COTfaible,ABS(D33)&gt;3*EMT_COT_forte),AND(AVERAGE(B33:C33)&lt;COTfaible,ABS(D33)&gt;3*EMT_COT_faible)),"non*",IF(AND(B33&lt;=SC_COT,C33&lt;=SC_COT),"oui",IF(AND(AVERAGE(B33:C33)&gt;COTfaible,D33&gt;=-EMT_COT_forte,D33&lt;=EMT_COT_forte),"oui",IF(AND(AVERAGE(B33:C33)&lt;=COTfaible,D33&gt;=-EMT_COT_faible,D33&lt;=EMT_COT_faible),"oui","non"))))))</f>
      </c>
      <c r="F33" s="30">
        <f>IF(ISBLANK(FicheAnalysesComparatives!F33),"",SUBSTITUTE(FicheAnalysesComparatives!F33,"&lt;","")*1)</f>
      </c>
      <c r="G33" s="30">
        <f>IF(ISBLANK(FicheAnalysesComparatives!G33),"",SUBSTITUTE(FicheAnalysesComparatives!G33,"&lt;","")*1)</f>
      </c>
      <c r="H33" s="35">
        <f>IF(OR(G33="",F33=""),"",IF(AND(F33&lt;=SC_COT,G33&lt;=SC_COT),"-",(F33-AVERAGE(F33:G33))/AVERAGE(F33:G33)))</f>
      </c>
      <c r="I33" s="31">
        <f>IF(H33="","",IF(H33="-","oui",IF(OR(AND(AVERAGE(F33:G33)&gt;COTfaible,ABS(H33)&gt;3*EMT_COT_forte),AND(AVERAGE(F33:G33)&lt;COTfaible,ABS(H33)&gt;3*EMT_COT_faible)),"non*",IF(AND(F33&lt;=SC_COT,G33&lt;=SC_COT),"oui",IF(AND(AVERAGE(F33:G33)&gt;COTfaible,H33&gt;=-EMT_COT_forte,H33&lt;=EMT_COT_forte),"oui",IF(AND(AVERAGE(F33:G33)&lt;=COTfaible,H33&gt;=-EMT_COT_faible,H33&lt;=EMT_COT_faible),"oui","non"))))))</f>
      </c>
      <c r="J33" s="30">
        <f>IF(ISBLANK(FicheAnalysesComparatives!J33),"",SUBSTITUTE(FicheAnalysesComparatives!J33,"&lt;","")*1)</f>
      </c>
      <c r="K33" s="30">
        <f>IF(ISBLANK(FicheAnalysesComparatives!K33),"",SUBSTITUTE(FicheAnalysesComparatives!K33,"&lt;","")*1)</f>
      </c>
      <c r="L33" s="35">
        <f>IF(OR(K33="",J33=""),"",IF(AND(J33&lt;=SC_COT,K33&lt;=SC_COT),"-",(J33-AVERAGE(J33:K33))/AVERAGE(J33:K33)))</f>
      </c>
      <c r="M33" s="31">
        <f>IF(L33="","",IF(L33="-","oui",IF(OR(AND(AVERAGE(J33:K33)&gt;COTfaible,ABS(L33)&gt;3*EMT_COT_forte),AND(AVERAGE(J33:K33)&lt;COTfaible,ABS(L33)&gt;3*EMT_COT_faible)),"non*",IF(AND(J33&lt;=SC_COT,K33&lt;=SC_COT),"oui",IF(AND(AVERAGE(J33:K33)&gt;COTfaible,L33&gt;=-EMT_COT_forte,L33&lt;=EMT_COT_forte),"oui",IF(AND(AVERAGE(J33:K33)&lt;=COTfaible,L33&gt;=-EMT_COT_faible,L33&lt;=EMT_COT_faible),"oui","non"))))))</f>
      </c>
      <c r="N33" s="21"/>
      <c r="O33" s="21"/>
      <c r="P33" s="21"/>
      <c r="Q33" s="21"/>
      <c r="R33" s="21"/>
      <c r="S33" s="21"/>
      <c r="T33" s="21"/>
    </row>
    <row r="34" spans="1:20" s="20" customFormat="1" ht="12.75">
      <c r="A34" s="7" t="s">
        <v>724</v>
      </c>
      <c r="B34" s="30">
        <f>IF(ISBLANK(FicheAnalysesComparatives!B34),"",SUBSTITUTE(FicheAnalysesComparatives!B34,"&lt;","")*1)</f>
      </c>
      <c r="C34" s="30">
        <f>IF(ISBLANK(FicheAnalysesComparatives!C34),"",SUBSTITUTE(FicheAnalysesComparatives!C34,"&lt;","")*1)</f>
      </c>
      <c r="D34" s="35">
        <f>IF(OR(C34="",B34=""),"",IF(AND(B34&lt;=SC_Mi,C34&lt;=SC_Mi),"-",(B34-AVERAGE(B34:C34))/AVERAGE(B34:C34)))</f>
      </c>
      <c r="E34" s="31">
        <f>IF(D34="","",IF(D34="-","oui",IF(OR(AND(AVERAGE(B34:C34)&gt;Mifaible,ABS(D34)&gt;3*EMT_Mi_forte),AND(AVERAGE(B34:C34)&lt;Mifaible,ABS(D34)&gt;3*EMT_Mi_faible)),"non*",IF(AND(B34&lt;=SC_Mi,C34&lt;=SC_Mi),"oui",IF(AND(AVERAGE(B34:C34)&gt;Mifaible,D34&gt;=-EMT_Mi_forte,D34&lt;=EMT_Mi_forte),"oui",IF(AND(AVERAGE(B34:C34)&lt;=Mifaible,D34&gt;=-EMT_Mi_faible,D34&lt;=EMT_Mi_faible),"oui","non"))))))</f>
      </c>
      <c r="F34" s="30">
        <f>IF(ISBLANK(FicheAnalysesComparatives!F34),"",SUBSTITUTE(FicheAnalysesComparatives!F34,"&lt;","")*1)</f>
      </c>
      <c r="G34" s="30">
        <f>IF(ISBLANK(FicheAnalysesComparatives!G34),"",SUBSTITUTE(FicheAnalysesComparatives!G34,"&lt;","")*1)</f>
      </c>
      <c r="H34" s="35">
        <f>IF(OR(G34="",F34=""),"",IF(AND(F34&lt;=SC_Mi,G34&lt;=SC_Mi),"-",(F34-AVERAGE(F34:G34))/AVERAGE(F34:G34)))</f>
      </c>
      <c r="I34" s="31">
        <f>IF(H34="","",IF(H34="-","oui",IF(OR(AND(AVERAGE(F34:G34)&gt;Mifaible,ABS(H34)&gt;3*EMT_Mi_forte),AND(AVERAGE(F34:G34)&lt;Mifaible,ABS(H34)&gt;3*EMT_Mi_faible)),"non*",IF(AND(F34&lt;=SC_Mi,G34&lt;=SC_Mi),"oui",IF(AND(AVERAGE(F34:G34)&gt;Mifaible,H34&gt;=-EMT_Mi_forte,H34&lt;=EMT_Mi_forte),"oui",IF(AND(AVERAGE(F34:G34)&lt;=Mifaible,H34&gt;=-EMT_Mi_faible,H34&lt;=EMT_Mi_faible),"oui","non"))))))</f>
      </c>
      <c r="J34" s="30">
        <f>IF(ISBLANK(FicheAnalysesComparatives!J34),"",SUBSTITUTE(FicheAnalysesComparatives!J34,"&lt;","")*1)</f>
      </c>
      <c r="K34" s="30">
        <f>IF(ISBLANK(FicheAnalysesComparatives!K34),"",SUBSTITUTE(FicheAnalysesComparatives!K34,"&lt;","")*1)</f>
      </c>
      <c r="L34" s="35">
        <f>IF(OR(K34="",J34=""),"",IF(AND(J34&lt;=SC_Mi,K34&lt;=SC_Mi),"-",(J34-AVERAGE(J34:K34))/AVERAGE(J34:K34)))</f>
      </c>
      <c r="M34" s="31">
        <f>IF(L34="","",IF(L34="-","oui",IF(OR(AND(AVERAGE(J34:K34)&gt;Mifaible,ABS(L34)&gt;3*EMT_Mi_forte),AND(AVERAGE(J34:K34)&lt;Mifaible,ABS(L34)&gt;3*EMT_Mi_faible)),"non*",IF(AND(J34&lt;=SC_Mi,K34&lt;=SC_Mi),"oui",IF(AND(AVERAGE(J34:K34)&gt;Mifaible,L34&gt;=-EMT_Mi_forte,L34&lt;=EMT_Mi_forte),"oui",IF(AND(AVERAGE(J34:K34)&lt;=Mifaible,L34&gt;=-EMT_Mi_faible,L34&lt;=EMT_Mi_faible),"oui","non"))))))</f>
      </c>
      <c r="N34" s="21"/>
      <c r="O34" s="21"/>
      <c r="P34" s="21"/>
      <c r="Q34" s="21"/>
      <c r="R34" s="21"/>
      <c r="S34" s="21"/>
      <c r="T34" s="21"/>
    </row>
    <row r="35" spans="1:20" s="20" customFormat="1" ht="12.75">
      <c r="A35" s="7" t="s">
        <v>1966</v>
      </c>
      <c r="B35" s="30">
        <f>IF(ISBLANK(FicheAnalysesComparatives!B35),"",SUBSTITUTE(FicheAnalysesComparatives!B35,"&lt;","")*1)</f>
      </c>
      <c r="C35" s="30">
        <f>IF(ISBLANK(FicheAnalysesComparatives!C35),"",SUBSTITUTE(FicheAnalysesComparatives!C35,"&lt;","")*1)</f>
      </c>
      <c r="D35" s="35">
        <f>IF(AND(C35&lt;&gt;"",B35&lt;&gt;""),((B35-AVERAGE(B35:C35))/AVERAGE(B35:C35)),"")</f>
      </c>
      <c r="E35" s="31">
        <f>IF(D35="","",IF(D35="-","oui",IF(OR(AND(AVERAGE(B35:C35)&gt;COTfaible,ABS(D35)&gt;3*EMT_COT_forte),AND(AVERAGE(B35:C35)&lt;COTfaible,ABS(D35)&gt;3*EMT_COT_faible)),"non*",IF(AND(B35&lt;=SC_COT,C35&lt;=SC_COT),"oui",IF(AND(AVERAGE(B35:C35)&gt;COTfaible,D35&gt;=-EMT_COT_forte,D35&lt;=EMT_COT_forte),"oui",IF(AND(AVERAGE(B35:C35)&lt;=COTfaible,D35&gt;=-EMT_COT_faible,D35&lt;=EMT_COT_faible),"oui","non"))))))</f>
      </c>
      <c r="F35" s="30">
        <f>IF(ISBLANK(FicheAnalysesComparatives!F35),"",SUBSTITUTE(FicheAnalysesComparatives!F35,"&lt;","")*1)</f>
      </c>
      <c r="G35" s="30">
        <f>IF(ISBLANK(FicheAnalysesComparatives!G35),"",SUBSTITUTE(FicheAnalysesComparatives!G35,"&lt;","")*1)</f>
      </c>
      <c r="H35" s="35">
        <f>IF(AND(G35&lt;&gt;"",F35&lt;&gt;""),((F35-AVERAGE(F35:G35))/AVERAGE(F35:G35)),"")</f>
      </c>
      <c r="I35" s="31">
        <f>IF(H35="","",IF(H35="-","oui",IF(OR(AND(AVERAGE(F35:G35)&gt;COTfaible,ABS(H35)&gt;3*EMT_COT_forte),AND(AVERAGE(F35:G35)&lt;COTfaible,ABS(H35)&gt;3*EMT_COT_faible)),"non*",IF(AND(F35&lt;=SC_COT,G35&lt;=SC_COT),"oui",IF(AND(AVERAGE(F35:G35)&gt;COTfaible,H35&gt;=-EMT_COT_forte,H35&lt;=EMT_COT_forte),"oui",IF(AND(AVERAGE(F35:G35)&lt;=COTfaible,H35&gt;=-EMT_COT_faible,H35&lt;=EMT_COT_faible),"oui","non"))))))</f>
      </c>
      <c r="J35" s="30">
        <f>IF(ISBLANK(FicheAnalysesComparatives!J35),"",SUBSTITUTE(FicheAnalysesComparatives!J35,"&lt;","")*1)</f>
      </c>
      <c r="K35" s="30">
        <f>IF(ISBLANK(FicheAnalysesComparatives!K35),"",SUBSTITUTE(FicheAnalysesComparatives!K35,"&lt;","")*1)</f>
      </c>
      <c r="L35" s="35">
        <f>IF(AND(K35&lt;&gt;"",J35&lt;&gt;""),((J35-AVERAGE(J35:K35))/AVERAGE(J35:K35)),"")</f>
      </c>
      <c r="M35" s="31">
        <f>IF(L35="","",IF(L35="-","oui",IF(OR(AND(AVERAGE(J35:K35)&gt;COTfaible,ABS(L35)&gt;3*EMT_COT_forte),AND(AVERAGE(J35:K35)&lt;COTfaible,ABS(L35)&gt;3*EMT_COT_faible)),"non*",IF(AND(J35&lt;=SC_COT,K35&lt;=SC_COT),"oui",IF(AND(AVERAGE(J35:K35)&gt;COTfaible,L35&gt;=-EMT_COT_forte,L35&lt;=EMT_COT_forte),"oui",IF(AND(AVERAGE(J35:K35)&lt;=COTfaible,L35&gt;=-EMT_COT_faible,L35&lt;=EMT_COT_faible),"oui","non"))))))</f>
      </c>
      <c r="N35" s="21"/>
      <c r="O35" s="21"/>
      <c r="P35" s="21"/>
      <c r="Q35" s="21"/>
      <c r="R35" s="21"/>
      <c r="S35" s="21"/>
      <c r="T35" s="21"/>
    </row>
    <row r="36" spans="1:14" ht="13.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/>
      <c r="M36"/>
      <c r="N36"/>
    </row>
    <row r="37" spans="1:14" ht="13.5" thickBot="1">
      <c r="A37" s="293" t="s">
        <v>3723</v>
      </c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5"/>
      <c r="N37"/>
    </row>
    <row r="38" spans="1:13" ht="13.5" thickBot="1">
      <c r="A38" s="10"/>
      <c r="B38" s="290" t="s">
        <v>262</v>
      </c>
      <c r="C38" s="291"/>
      <c r="D38" s="291"/>
      <c r="E38" s="292"/>
      <c r="F38" s="11" t="s">
        <v>262</v>
      </c>
      <c r="G38" s="34"/>
      <c r="H38" s="12"/>
      <c r="I38" s="13"/>
      <c r="J38" s="290" t="s">
        <v>262</v>
      </c>
      <c r="K38" s="291"/>
      <c r="L38" s="291"/>
      <c r="M38" s="292"/>
    </row>
    <row r="39" spans="1:13" ht="45">
      <c r="A39" s="5" t="s">
        <v>3722</v>
      </c>
      <c r="B39" s="9" t="s">
        <v>1406</v>
      </c>
      <c r="C39" s="9" t="s">
        <v>1407</v>
      </c>
      <c r="D39" s="9" t="s">
        <v>1405</v>
      </c>
      <c r="E39" s="8" t="s">
        <v>3732</v>
      </c>
      <c r="F39" s="9" t="s">
        <v>1406</v>
      </c>
      <c r="G39" s="9" t="s">
        <v>1407</v>
      </c>
      <c r="H39" s="9" t="s">
        <v>1405</v>
      </c>
      <c r="I39" s="8" t="s">
        <v>3732</v>
      </c>
      <c r="J39" s="9" t="s">
        <v>1406</v>
      </c>
      <c r="K39" s="9" t="s">
        <v>1407</v>
      </c>
      <c r="L39" s="9" t="s">
        <v>1405</v>
      </c>
      <c r="M39" s="8" t="s">
        <v>3732</v>
      </c>
    </row>
    <row r="40" spans="1:13" ht="12.75">
      <c r="A40" s="6" t="s">
        <v>3549</v>
      </c>
      <c r="B40" s="30">
        <f>IF(ISBLANK(FicheAnalysesComparatives!B40),"",SUBSTITUTE(FicheAnalysesComparatives!B40,"&lt;","")*1)</f>
      </c>
      <c r="C40" s="30">
        <f>IF(ISBLANK(FicheAnalysesComparatives!C40),"",SUBSTITUTE(FicheAnalysesComparatives!C40,"&lt;","")*1)</f>
      </c>
      <c r="D40" s="35">
        <f>IF(OR(C40="",B40=""),"",IF(AND(B40&lt;=SC_DBO5,C40&lt;=SC_DBO5),"-",(B40-AVERAGE(B40:C40))/AVERAGE(B40:C40)))</f>
      </c>
      <c r="E40" s="31">
        <f>IF(D40="","",IF(D40="-","oui",IF(OR(AND(AVERAGE(B40:C40)&gt;DBO5faible,ABS(D40)&gt;3*EMT_DBO5_forte),AND(AVERAGE(B40:C40)&lt;DBO5faible,ABS(D40)&gt;3*EMT_DBO5_faible)),"non*",IF(AND(B40&lt;=SC_DBO5,C40&lt;=SC_DBO5),"oui",IF(AND(AVERAGE(B40:C40)&gt;DBO5faible,D40&gt;=-EMT_DBO5_forte,D40&lt;=EMT_DBO5_forte),"oui",IF(AND(AVERAGE(B40:C40)&lt;=DBO5faible,D40&gt;=-EMT_DBO5_faible,D40&lt;=EMT_DBO5_faible),"oui","non"))))))</f>
      </c>
      <c r="F40" s="30">
        <f>IF(ISBLANK(FicheAnalysesComparatives!F40),"",SUBSTITUTE(FicheAnalysesComparatives!F40,"&lt;","")*1)</f>
      </c>
      <c r="G40" s="30">
        <f>IF(ISBLANK(FicheAnalysesComparatives!G40),"",SUBSTITUTE(FicheAnalysesComparatives!G40,"&lt;","")*1)</f>
      </c>
      <c r="H40" s="35">
        <f>IF(OR(G40="",F40=""),"",IF(AND(F40&lt;=SC_DBO5,G40&lt;=SC_DBO5),"-",(F40-AVERAGE(F40:G40))/AVERAGE(F40:G40)))</f>
      </c>
      <c r="I40" s="31">
        <f>IF(H40="","",IF(H40="-","oui",IF(OR(AND(AVERAGE(F40:G40)&gt;DBO5faible,ABS(H40)&gt;3*EMT_DBO5_forte),AND(AVERAGE(F40:G40)&lt;DBO5faible,ABS(H40)&gt;3*EMT_DBO5_faible)),"non*",IF(AND(F40&lt;=SC_DBO5,G40&lt;=SC_DBO5),"oui",IF(AND(AVERAGE(F40:G40)&gt;DBO5faible,H40&gt;=-EMT_DBO5_forte,H40&lt;=EMT_DBO5_forte),"oui",IF(AND(AVERAGE(F40:G40)&lt;=DBO5faible,H40&gt;=-EMT_DBO5_faible,H40&lt;=EMT_DBO5_faible),"oui","non"))))))</f>
      </c>
      <c r="J40" s="30">
        <f>IF(ISBLANK(FicheAnalysesComparatives!J40),"",SUBSTITUTE(FicheAnalysesComparatives!J40,"&lt;","")*1)</f>
      </c>
      <c r="K40" s="30">
        <f>IF(ISBLANK(FicheAnalysesComparatives!K40),"",SUBSTITUTE(FicheAnalysesComparatives!K40,"&lt;","")*1)</f>
      </c>
      <c r="L40" s="35">
        <f>IF(OR(K40="",J40=""),"",IF(AND(J40&lt;=SC_DBO5,K40&lt;=SC_DBO5),"-",(J40-AVERAGE(J40:K40))/AVERAGE(J40:K40)))</f>
      </c>
      <c r="M40" s="31">
        <f>IF(L40="","",IF(L40="-","oui",IF(OR(AND(AVERAGE(J40:K40)&gt;DBO5faible,ABS(L40)&gt;3*EMT_DBO5_forte),AND(AVERAGE(J40:K40)&lt;DBO5faible,ABS(L40)&gt;3*EMT_DBO5_faible)),"non*",IF(AND(J40&lt;=SC_DBO5,K40&lt;=SC_DBO5),"oui",IF(AND(AVERAGE(J40:K40)&gt;DBO5faible,L40&gt;=-EMT_DBO5_forte,L40&lt;=EMT_DBO5_forte),"oui",IF(AND(AVERAGE(J40:K40)&lt;=DBO5faible,L40&gt;=-EMT_DBO5_faible,L40&lt;=EMT_DBO5_faible),"oui","non"))))))</f>
      </c>
    </row>
    <row r="41" spans="1:13" ht="12.75">
      <c r="A41" s="7" t="s">
        <v>3550</v>
      </c>
      <c r="B41" s="30">
        <f>IF(ISBLANK(FicheAnalysesComparatives!B41),"",SUBSTITUTE(FicheAnalysesComparatives!B41,"&lt;","")*1)</f>
      </c>
      <c r="C41" s="30">
        <f>IF(ISBLANK(FicheAnalysesComparatives!C41),"",SUBSTITUTE(FicheAnalysesComparatives!C41,"&lt;","")*1)</f>
      </c>
      <c r="D41" s="35">
        <f>IF(OR(C41="",B41=""),"",IF(AND(B41&lt;=SC_DCO,C41&lt;=SC_DCO),"-",(B41-AVERAGE(B41:C41))/AVERAGE(B41:C41)))</f>
      </c>
      <c r="E41" s="31">
        <f>IF(D41="","",IF(D41="-","oui",IF(OR(AND(AVERAGE(B41:C41)&gt;DCOfaible,ABS(D41)&gt;3*EMT_DCO_forte),AND(AVERAGE(B41:C41)&lt;DCOfaible,ABS(D41)&gt;3*EMT_DCO_faible)),"non*",IF(AND(B41&lt;=SC_DCO,C41&lt;=SC_DCO),"oui",IF(AND(AVERAGE(B41:C41)&gt;DCOfaible,D41&gt;=-EMT_DCO_forte,D41&lt;=EMT_DCO_forte),"oui",IF(AND(AVERAGE(B41:C41)&lt;=DCOfaible,D41&gt;=-EMT_DCO_faible,D41&lt;=EMT_DCO_faible),"oui","non"))))))</f>
      </c>
      <c r="F41" s="30">
        <f>IF(ISBLANK(FicheAnalysesComparatives!F41),"",SUBSTITUTE(FicheAnalysesComparatives!F41,"&lt;","")*1)</f>
      </c>
      <c r="G41" s="30">
        <f>IF(ISBLANK(FicheAnalysesComparatives!G41),"",SUBSTITUTE(FicheAnalysesComparatives!G41,"&lt;","")*1)</f>
      </c>
      <c r="H41" s="35">
        <f>IF(OR(G41="",F41=""),"",IF(AND(F41&lt;=SC_DCO,G41&lt;=SC_DCO),"-",(F41-AVERAGE(F41:G41))/AVERAGE(F41:G41)))</f>
      </c>
      <c r="I41" s="31">
        <f>IF(H41="","",IF(H41="-","oui",IF(OR(AND(AVERAGE(F41:G41)&gt;DCOfaible,ABS(H41)&gt;3*EMT_DCO_forte),AND(AVERAGE(F41:G41)&lt;DCOfaible,ABS(H41)&gt;3*EMT_DCO_faible)),"non*",IF(AND(F41&lt;=SC_DCO,G41&lt;=SC_DCO),"oui",IF(AND(AVERAGE(F41:G41)&gt;DCOfaible,H41&gt;=-EMT_DCO_forte,H41&lt;=EMT_DCO_forte),"oui",IF(AND(AVERAGE(F41:G41)&lt;=DCOfaible,H41&gt;=-EMT_DCO_faible,H41&lt;=EMT_DCO_faible),"oui","non"))))))</f>
      </c>
      <c r="J41" s="30">
        <f>IF(ISBLANK(FicheAnalysesComparatives!J41),"",SUBSTITUTE(FicheAnalysesComparatives!J41,"&lt;","")*1)</f>
      </c>
      <c r="K41" s="30">
        <f>IF(ISBLANK(FicheAnalysesComparatives!K41),"",SUBSTITUTE(FicheAnalysesComparatives!K41,"&lt;","")*1)</f>
      </c>
      <c r="L41" s="35">
        <f>IF(OR(K41="",J41=""),"",IF(AND(J41&lt;=SC_DCO,K41&lt;=SC_DCO),"-",(J41-AVERAGE(J41:K41))/AVERAGE(J41:K41)))</f>
      </c>
      <c r="M41" s="31">
        <f>IF(L41="","",IF(L41="-","oui",IF(OR(AND(AVERAGE(J41:K41)&gt;DCOfaible,ABS(L41)&gt;3*EMT_DCO_forte),AND(AVERAGE(J41:K41)&lt;DCOfaible,ABS(L41)&gt;3*EMT_DCO_faible)),"non*",IF(AND(J41&lt;=SC_DCO,K41&lt;=SC_DCO),"oui",IF(AND(AVERAGE(J41:K41)&gt;DCOfaible,L41&gt;=-EMT_DCO_forte,L41&lt;=EMT_DCO_forte),"oui",IF(AND(AVERAGE(J41:K41)&lt;=DCOfaible,L41&gt;=-EMT_DCO_faible,L41&lt;=EMT_DCO_faible),"oui","non"))))))</f>
      </c>
    </row>
    <row r="42" spans="1:13" ht="12.75">
      <c r="A42" s="7" t="s">
        <v>3717</v>
      </c>
      <c r="B42" s="30">
        <f>IF(ISBLANK(FicheAnalysesComparatives!B42),"",SUBSTITUTE(FicheAnalysesComparatives!B42,"&lt;","")*1)</f>
      </c>
      <c r="C42" s="30">
        <f>IF(ISBLANK(FicheAnalysesComparatives!C42),"",SUBSTITUTE(FicheAnalysesComparatives!C42,"&lt;","")*1)</f>
      </c>
      <c r="D42" s="35">
        <f>IF(OR(C42="",B42=""),"",IF(AND(B42&lt;=SC_MEST,C42&lt;=SC_MEST),"-",(B42-AVERAGE(B42:C42))/AVERAGE(B42:C42)))</f>
      </c>
      <c r="E42" s="31">
        <f>IF(D42="","",IF(D42="-","oui",IF(OR(AND(AVERAGE(B42:C42)&gt;MESTfaible,ABS(D42)&gt;3*EMT_MEST_forte),AND(AVERAGE(B42:C42)&lt;MESTfaible,ABS(D42)&gt;3*EMT_MEST_faible)),"non*",IF(AND(B42&lt;=SC_MEST,C42&lt;=SC_MEST),"oui",IF(AND(AVERAGE(B42:C42)&gt;MESTfaible,D42&gt;=-EMT_MEST_forte,D42&lt;=EMT_MEST_forte),"oui",IF(AND(AVERAGE(B42:C42)&lt;=MESTfaible,D42&gt;=-EMT_MEST_faible,D42&lt;=EMT_MEST_faible),"oui","non"))))))</f>
      </c>
      <c r="F42" s="30">
        <f>IF(ISBLANK(FicheAnalysesComparatives!F42),"",SUBSTITUTE(FicheAnalysesComparatives!F42,"&lt;","")*1)</f>
      </c>
      <c r="G42" s="30">
        <f>IF(ISBLANK(FicheAnalysesComparatives!G42),"",SUBSTITUTE(FicheAnalysesComparatives!G42,"&lt;","")*1)</f>
      </c>
      <c r="H42" s="35">
        <f>IF(OR(G42="",F42=""),"",IF(AND(F42&lt;=SC_MEST,G42&lt;=SC_MEST),"-",(F42-AVERAGE(F42:G42))/AVERAGE(F42:G42)))</f>
      </c>
      <c r="I42" s="31">
        <f>IF(H42="","",IF(H42="-","oui",IF(OR(AND(AVERAGE(F42:G42)&gt;MESTfaible,ABS(H42)&gt;3*EMT_MEST_forte),AND(AVERAGE(F42:G42)&lt;MESTfaible,ABS(H42)&gt;3*EMT_MEST_faible)),"non*",IF(AND(F42&lt;=SC_MEST,G42&lt;=SC_MEST),"oui",IF(AND(AVERAGE(F42:G42)&gt;MESTfaible,H42&gt;=-EMT_MEST_forte,H42&lt;=EMT_MEST_forte),"oui",IF(AND(AVERAGE(F42:G42)&lt;=MESTfaible,H42&gt;=-EMT_MEST_faible,H42&lt;=EMT_MEST_faible),"oui","non"))))))</f>
      </c>
      <c r="J42" s="30">
        <f>IF(ISBLANK(FicheAnalysesComparatives!J42),"",SUBSTITUTE(FicheAnalysesComparatives!J42,"&lt;","")*1)</f>
      </c>
      <c r="K42" s="30">
        <f>IF(ISBLANK(FicheAnalysesComparatives!K42),"",SUBSTITUTE(FicheAnalysesComparatives!K42,"&lt;","")*1)</f>
      </c>
      <c r="L42" s="35">
        <f>IF(OR(K42="",J42=""),"",IF(AND(J42&lt;=SC_MEST,K42&lt;=SC_MEST),"-",(J42-AVERAGE(J42:K42))/AVERAGE(J42:K42)))</f>
      </c>
      <c r="M42" s="31">
        <f>IF(L42="","",IF(L42="-","oui",IF(OR(AND(AVERAGE(J42:K42)&gt;MESTfaible,ABS(L42)&gt;3*EMT_MEST_forte),AND(AVERAGE(J42:K42)&lt;MESTfaible,ABS(L42)&gt;3*EMT_MEST_faible)),"non*",IF(AND(J42&lt;=SC_MEST,K42&lt;=SC_MEST),"oui",IF(AND(AVERAGE(J42:K42)&gt;MESTfaible,L42&gt;=-EMT_MEST_forte,L42&lt;=EMT_MEST_forte),"oui",IF(AND(AVERAGE(J42:K42)&lt;=MESTfaible,L42&gt;=-EMT_MEST_faible,L42&lt;=EMT_MEST_faible),"oui","non"))))))</f>
      </c>
    </row>
    <row r="43" spans="1:13" ht="12.75">
      <c r="A43" s="7" t="s">
        <v>3725</v>
      </c>
      <c r="B43" s="30">
        <f>IF(ISBLANK(FicheAnalysesComparatives!B43),"",SUBSTITUTE(FicheAnalysesComparatives!B43,"&lt;","")*1)</f>
      </c>
      <c r="C43" s="30">
        <f>IF(ISBLANK(FicheAnalysesComparatives!C43),"",SUBSTITUTE(FicheAnalysesComparatives!C43,"&lt;","")*1)</f>
      </c>
      <c r="D43" s="35">
        <f>IF(OR(C43="",B43=""),"",IF(AND(B43&lt;=SC_Nk,C43&lt;=SC_Nk),"-",(B43-AVERAGE(B43:C43))/AVERAGE(B43:C43)))</f>
      </c>
      <c r="E43" s="31">
        <f>IF(D43="","",IF(D43="-","oui",IF(OR(AND(AVERAGE(B43:C43)&gt;Nkfaible,ABS(D43)&gt;3*EMT_Nk_forte),AND(AVERAGE(B43:C43)&lt;Nkfaible,ABS(D43)&gt;3*EMT_Nk_faible)),"?",IF(AND(B43&lt;=SC_Nk,C43&lt;=SC_Nk),"non*",IF(AND(AVERAGE(B43:C43)&gt;Nkfaible,D43&gt;=-EMT_Nk_forte,D43&lt;=EMT_Nk_forte),"oui",IF(AND(AVERAGE(B43:C43)&lt;=Nkfaible,D43&gt;=-EMT_Nk_faible,D43&lt;=EMT_Nk_faible),"oui","non"))))))</f>
      </c>
      <c r="F43" s="30">
        <f>IF(ISBLANK(FicheAnalysesComparatives!F43),"",SUBSTITUTE(FicheAnalysesComparatives!F43,"&lt;","")*1)</f>
      </c>
      <c r="G43" s="30">
        <f>IF(ISBLANK(FicheAnalysesComparatives!G43),"",SUBSTITUTE(FicheAnalysesComparatives!G43,"&lt;","")*1)</f>
      </c>
      <c r="H43" s="35">
        <f>IF(OR(G43="",F43=""),"",IF(AND(F43&lt;=SC_Nk,G43&lt;=SC_Nk),"-",(F43-AVERAGE(F43:G43))/AVERAGE(F43:G43)))</f>
      </c>
      <c r="I43" s="31">
        <f>IF(H43="","",IF(H43="-","oui",IF(OR(AND(AVERAGE(F43:G43)&gt;Nkfaible,ABS(H43)&gt;3*EMT_Nk_forte),AND(AVERAGE(F43:G43)&lt;Nkfaible,ABS(H43)&gt;3*EMT_Nk_faible)),"?",IF(AND(F43&lt;=SC_Nk,G43&lt;=SC_Nk),"non*",IF(AND(AVERAGE(F43:G43)&gt;Nkfaible,H43&gt;=-EMT_Nk_forte,H43&lt;=EMT_Nk_forte),"oui",IF(AND(AVERAGE(F43:G43)&lt;=Nkfaible,H43&gt;=-EMT_Nk_faible,H43&lt;=EMT_Nk_faible),"oui","non"))))))</f>
      </c>
      <c r="J43" s="30">
        <f>IF(ISBLANK(FicheAnalysesComparatives!J43),"",SUBSTITUTE(FicheAnalysesComparatives!J43,"&lt;","")*1)</f>
      </c>
      <c r="K43" s="30">
        <f>IF(ISBLANK(FicheAnalysesComparatives!K43),"",SUBSTITUTE(FicheAnalysesComparatives!K43,"&lt;","")*1)</f>
      </c>
      <c r="L43" s="35">
        <f>IF(OR(K43="",J43=""),"",IF(AND(J43&lt;=SC_Nk,K43&lt;=SC_Nk),"-",(J43-AVERAGE(J43:K43))/AVERAGE(J43:K43)))</f>
      </c>
      <c r="M43" s="31">
        <f>IF(L43="","",IF(L43="-","oui",IF(OR(AND(AVERAGE(J43:K43)&gt;Nkfaible,ABS(L43)&gt;3*EMT_Nk_forte),AND(AVERAGE(J43:K43)&lt;Nkfaible,ABS(L43)&gt;3*EMT_Nk_faible)),"?",IF(AND(J43&lt;=SC_Nk,K43&lt;=SC_Nk),"non*",IF(AND(AVERAGE(J43:K43)&gt;Nkfaible,L43&gt;=-EMT_Nk_forte,L43&lt;=EMT_Nk_forte),"oui",IF(AND(AVERAGE(J43:K43)&lt;=Nkfaible,L43&gt;=-EMT_Nk_faible,L43&lt;=EMT_Nk_faible),"oui","non"))))))</f>
      </c>
    </row>
    <row r="44" spans="1:13" ht="12.75">
      <c r="A44" s="7" t="s">
        <v>3718</v>
      </c>
      <c r="B44" s="30">
        <f>IF(ISBLANK(FicheAnalysesComparatives!B44),"",SUBSTITUTE(FicheAnalysesComparatives!B44,"&lt;","")*1)</f>
      </c>
      <c r="C44" s="30">
        <f>IF(ISBLANK(FicheAnalysesComparatives!C44),"",SUBSTITUTE(FicheAnalysesComparatives!C44,"&lt;","")*1)</f>
      </c>
      <c r="D44" s="35">
        <f>IF(OR(C44="",B44=""),"",IF(AND(B44&lt;=SC_NH4,C44&lt;=SC_NH4),"-",(B44-AVERAGE(B44:C44))/AVERAGE(B44:C44)))</f>
      </c>
      <c r="E44" s="31">
        <f>IF(D44="","",IF(D44="-","oui",IF(OR(AND(AVERAGE(B44:C44)&gt;NH4faible,ABS(D44)&gt;3*EMT_NH4_forte),AND(AVERAGE(B44:C44)&lt;NH4faible,ABS(D44)&gt;3*EMT_NH4_faible)),"non*",IF(AND(B44&lt;=SC_NH4,C44&lt;=SC_NH4),"oui",IF(AND(AVERAGE(B44:C44)&gt;NH4faible,D44&gt;=-EMT_NH4_forte,D44&lt;=EMT_NH4_forte),"oui",IF(AND(AVERAGE(B44:C44)&lt;=NH4faible,D44&gt;=-EMT_NH4_faible,D44&lt;=EMT_NH4_faible),"oui","non"))))))</f>
      </c>
      <c r="F44" s="30">
        <f>IF(ISBLANK(FicheAnalysesComparatives!F44),"",SUBSTITUTE(FicheAnalysesComparatives!F44,"&lt;","")*1)</f>
      </c>
      <c r="G44" s="30">
        <f>IF(ISBLANK(FicheAnalysesComparatives!G44),"",SUBSTITUTE(FicheAnalysesComparatives!G44,"&lt;","")*1)</f>
      </c>
      <c r="H44" s="35">
        <f>IF(OR(G44="",F44=""),"",IF(AND(F44&lt;=SC_NH4,G44&lt;=SC_NH4),"-",(F44-AVERAGE(F44:G44))/AVERAGE(F44:G44)))</f>
      </c>
      <c r="I44" s="31">
        <f>IF(H44="","",IF(H44="-","oui",IF(OR(AND(AVERAGE(F44:G44)&gt;NH4faible,ABS(H44)&gt;3*EMT_NH4_forte),AND(AVERAGE(F44:G44)&lt;NH4faible,ABS(H44)&gt;3*EMT_NH4_faible)),"non*",IF(AND(F44&lt;=SC_NH4,G44&lt;=SC_NH4),"oui",IF(AND(AVERAGE(F44:G44)&gt;NH4faible,H44&gt;=-EMT_NH4_forte,H44&lt;=EMT_NH4_forte),"oui",IF(AND(AVERAGE(F44:G44)&lt;=NH4faible,H44&gt;=-EMT_NH4_faible,H44&lt;=EMT_NH4_faible),"oui","non"))))))</f>
      </c>
      <c r="J44" s="30">
        <f>IF(ISBLANK(FicheAnalysesComparatives!J44),"",SUBSTITUTE(FicheAnalysesComparatives!J44,"&lt;","")*1)</f>
      </c>
      <c r="K44" s="30">
        <f>IF(ISBLANK(FicheAnalysesComparatives!K44),"",SUBSTITUTE(FicheAnalysesComparatives!K44,"&lt;","")*1)</f>
      </c>
      <c r="L44" s="35">
        <f>IF(OR(K44="",J44=""),"",IF(AND(J44&lt;=SC_NH4,K44&lt;=SC_NH4),"-",(J44-AVERAGE(J44:K44))/AVERAGE(J44:K44)))</f>
      </c>
      <c r="M44" s="31">
        <f>IF(L44="","",IF(L44="-","oui",IF(OR(AND(AVERAGE(J44:K44)&gt;NH4faible,ABS(L44)&gt;3*EMT_NH4_forte),AND(AVERAGE(J44:K44)&lt;NH4faible,ABS(L44)&gt;3*EMT_NH4_faible)),"non*",IF(AND(J44&lt;=SC_NH4,K44&lt;=SC_NH4),"oui",IF(AND(AVERAGE(J44:K44)&gt;NH4faible,L44&gt;=-EMT_NH4_forte,L44&lt;=EMT_NH4_forte),"oui",IF(AND(AVERAGE(J44:K44)&lt;=NH4faible,L44&gt;=-EMT_NH4_faible,L44&lt;=EMT_NH4_faible),"oui","non"))))))</f>
      </c>
    </row>
    <row r="45" spans="1:13" ht="12.75">
      <c r="A45" s="7" t="s">
        <v>3719</v>
      </c>
      <c r="B45" s="30">
        <f>IF(ISBLANK(FicheAnalysesComparatives!B45),"",SUBSTITUTE(FicheAnalysesComparatives!B45,"&lt;","")*1)</f>
      </c>
      <c r="C45" s="30">
        <f>IF(ISBLANK(FicheAnalysesComparatives!C45),"",SUBSTITUTE(FicheAnalysesComparatives!C45,"&lt;","")*1)</f>
      </c>
      <c r="D45" s="35">
        <f>IF(OR(C45="",B45=""),"",IF(AND(B45&lt;=SC_NO2,C45&lt;=SC_NO2),"-",(B45-AVERAGE(B45:C45))/AVERAGE(B45:C45)))</f>
      </c>
      <c r="E45" s="31">
        <f>IF(D45="","",IF(D45="-","oui",IF(OR(AND(AVERAGE(B45:C45)&gt;NO2faible,ABS(D45)&gt;3*EMT_NO2_forte),AND(AVERAGE(B45:C45)&lt;NO2faible,ABS(D45)&gt;3*EMT_NO2_faible)),"non*",IF(AND(B45&lt;=SC_NO2,C45&lt;=SC_NO2),"oui",IF(AND(AVERAGE(B45:C45)&gt;NO2faible,D45&gt;=-EMT_NO2_forte,D45&lt;=EMT_NO2_forte),"oui",IF(AND(AVERAGE(B45:C45)&lt;=NO2faible,D45&gt;=-EMT_NO2_faible,D45&lt;=EMT_NO2_faible),"oui","non"))))))</f>
      </c>
      <c r="F45" s="30">
        <f>IF(ISBLANK(FicheAnalysesComparatives!F45),"",SUBSTITUTE(FicheAnalysesComparatives!F45,"&lt;","")*1)</f>
      </c>
      <c r="G45" s="30">
        <f>IF(ISBLANK(FicheAnalysesComparatives!G45),"",SUBSTITUTE(FicheAnalysesComparatives!G45,"&lt;","")*1)</f>
      </c>
      <c r="H45" s="35">
        <f>IF(OR(G45="",F45=""),"",IF(AND(F45&lt;=SC_NO2,G45&lt;=SC_NO2),"-",(F45-AVERAGE(F45:G45))/AVERAGE(F45:G45)))</f>
      </c>
      <c r="I45" s="31">
        <f>IF(H45="","",IF(H45="-","oui",IF(OR(AND(AVERAGE(F45:G45)&gt;NO2faible,ABS(H45)&gt;3*EMT_NO2_forte),AND(AVERAGE(F45:G45)&lt;NO2faible,ABS(H45)&gt;3*EMT_NO2_faible)),"non*",IF(AND(F45&lt;=SC_NO2,G45&lt;=SC_NO2),"oui",IF(AND(AVERAGE(F45:G45)&gt;NO2faible,H45&gt;=-EMT_NO2_forte,H45&lt;=EMT_NO2_forte),"oui",IF(AND(AVERAGE(F45:G45)&lt;=NO2faible,H45&gt;=-EMT_NO2_faible,H45&lt;=EMT_NO2_faible),"oui","non"))))))</f>
      </c>
      <c r="J45" s="30">
        <f>IF(ISBLANK(FicheAnalysesComparatives!J45),"",SUBSTITUTE(FicheAnalysesComparatives!J45,"&lt;","")*1)</f>
      </c>
      <c r="K45" s="30">
        <f>IF(ISBLANK(FicheAnalysesComparatives!K45),"",SUBSTITUTE(FicheAnalysesComparatives!K45,"&lt;","")*1)</f>
      </c>
      <c r="L45" s="35">
        <f>IF(OR(K45="",J45=""),"",IF(AND(J45&lt;=SC_NO2,K45&lt;=SC_NO2),"-",(J45-AVERAGE(J45:K45))/AVERAGE(J45:K45)))</f>
      </c>
      <c r="M45" s="31">
        <f>IF(L45="","",IF(L45="-","oui",IF(OR(AND(AVERAGE(J45:K45)&gt;NO2faible,ABS(L45)&gt;3*EMT_NO2_forte),AND(AVERAGE(J45:K45)&lt;NO2faible,ABS(L45)&gt;3*EMT_NO2_faible)),"non*",IF(AND(J45&lt;=SC_NO2,K45&lt;=SC_NO2),"oui",IF(AND(AVERAGE(J45:K45)&gt;NO2faible,L45&gt;=-EMT_NO2_forte,L45&lt;=EMT_NO2_forte),"oui",IF(AND(AVERAGE(J45:K45)&lt;=NO2faible,L45&gt;=-EMT_NO2_faible,L45&lt;=EMT_NO2_faible),"oui","non"))))))</f>
      </c>
    </row>
    <row r="46" spans="1:13" ht="12.75">
      <c r="A46" s="7" t="s">
        <v>3720</v>
      </c>
      <c r="B46" s="30">
        <f>IF(ISBLANK(FicheAnalysesComparatives!B46),"",SUBSTITUTE(FicheAnalysesComparatives!B46,"&lt;","")*1)</f>
      </c>
      <c r="C46" s="30">
        <f>IF(ISBLANK(FicheAnalysesComparatives!C46),"",SUBSTITUTE(FicheAnalysesComparatives!C46,"&lt;","")*1)</f>
      </c>
      <c r="D46" s="35">
        <f>IF(OR(C46="",B46=""),"",IF(AND(B46&lt;=SC_NO3,C46&lt;=SC_NO3),"-",(B46-AVERAGE(B46:C46))/AVERAGE(B46:C46)))</f>
      </c>
      <c r="E46" s="31">
        <f>IF(D46="","",IF(D46="-","oui",IF(OR(AND(AVERAGE(B46:C46)&gt;NO3faible,ABS(D46)&gt;3*EMT_NO3_forte),AND(AVERAGE(B46:C46)&lt;NO3faible,ABS(D46)&gt;3*EMT_NO3_faible)),"non*",IF(AND(B46&lt;=SC_NO3,C46&lt;=SC_NO3),"oui",IF(AND(AVERAGE(B46:C46)&gt;NO3faible,D46&gt;=-EMT_NO3_forte,D46&lt;=EMT_NO3_forte),"oui",IF(AND(AVERAGE(B46:C46)&lt;=NO3faible,D46&gt;=-EMT_NO3_faible,D46&lt;=EMT_NO3_faible),"oui","non"))))))</f>
      </c>
      <c r="F46" s="30">
        <f>IF(ISBLANK(FicheAnalysesComparatives!F46),"",SUBSTITUTE(FicheAnalysesComparatives!F46,"&lt;","")*1)</f>
      </c>
      <c r="G46" s="30">
        <f>IF(ISBLANK(FicheAnalysesComparatives!G46),"",SUBSTITUTE(FicheAnalysesComparatives!G46,"&lt;","")*1)</f>
      </c>
      <c r="H46" s="35">
        <f>IF(OR(G46="",F46=""),"",IF(AND(F46&lt;=SC_NO3,G46&lt;=SC_NO3),"-",(F46-AVERAGE(F46:G46))/AVERAGE(F46:G46)))</f>
      </c>
      <c r="I46" s="31">
        <f>IF(H46="","",IF(H46="-","oui",IF(OR(AND(AVERAGE(F46:G46)&gt;NO3faible,ABS(H46)&gt;3*EMT_NO3_forte),AND(AVERAGE(F46:G46)&lt;NO3faible,ABS(H46)&gt;3*EMT_NO3_faible)),"non*",IF(AND(F46&lt;=SC_NO3,G46&lt;=SC_NO3),"oui",IF(AND(AVERAGE(F46:G46)&gt;NO3faible,H46&gt;=-EMT_NO3_forte,H46&lt;=EMT_NO3_forte),"oui",IF(AND(AVERAGE(F46:G46)&lt;=NO3faible,H46&gt;=-EMT_NO3_faible,H46&lt;=EMT_NO3_faible),"oui","non"))))))</f>
      </c>
      <c r="J46" s="30">
        <f>IF(ISBLANK(FicheAnalysesComparatives!J46),"",SUBSTITUTE(FicheAnalysesComparatives!J46,"&lt;","")*1)</f>
      </c>
      <c r="K46" s="30">
        <f>IF(ISBLANK(FicheAnalysesComparatives!K46),"",SUBSTITUTE(FicheAnalysesComparatives!K46,"&lt;","")*1)</f>
      </c>
      <c r="L46" s="35">
        <f>IF(OR(K46="",J46=""),"",IF(AND(J46&lt;=SC_NO3,K46&lt;=SC_NO3),"-",(J46-AVERAGE(J46:K46))/AVERAGE(J46:K46)))</f>
      </c>
      <c r="M46" s="31">
        <f>IF(L46="","",IF(L46="-","oui",IF(OR(AND(AVERAGE(J46:K46)&gt;NO3faible,ABS(L46)&gt;3*EMT_NO3_forte),AND(AVERAGE(J46:K46)&lt;NO3faible,ABS(L46)&gt;3*EMT_NO3_faible)),"non*",IF(AND(J46&lt;=SC_NO3,K46&lt;=SC_NO3),"oui",IF(AND(AVERAGE(J46:K46)&gt;NO3faible,L46&gt;=-EMT_NO3_forte,L46&lt;=EMT_NO3_forte),"oui",IF(AND(AVERAGE(J46:K46)&lt;=NO3faible,L46&gt;=-EMT_NO3_faible,L46&lt;=EMT_NO3_faible),"oui","non"))))))</f>
      </c>
    </row>
    <row r="47" spans="1:13" ht="12.75">
      <c r="A47" s="7" t="s">
        <v>1417</v>
      </c>
      <c r="B47" s="30">
        <f>IF(ISBLANK(FicheAnalysesComparatives!B47),"",SUBSTITUTE(FicheAnalysesComparatives!B47,"&lt;","")*1)</f>
      </c>
      <c r="C47" s="30">
        <f>IF(ISBLANK(FicheAnalysesComparatives!C47),"",SUBSTITUTE(FicheAnalysesComparatives!C47,"&lt;","")*1)</f>
      </c>
      <c r="D47" s="35">
        <f>IF(OR(C47="",B47=""),"",IF(AND(B47&lt;=SC_NG,C47&lt;=SC_NG),"-",(B47-AVERAGE(B47:C47))/AVERAGE(B47:C47)))</f>
      </c>
      <c r="E47" s="31">
        <f>IF(D47="","",IF(D47="-","oui",IF(OR(AND(AVERAGE(B47:C47)&gt;NGfaible,ABS(D47)&gt;3*EMT_NG_forte),AND(AVERAGE(B47:C47)&lt;NGfaible,ABS(D47)&gt;3*EMT_NG_faible)),"non*",IF(AND(B47&lt;=SC_NG,C47&lt;=SC_NG),"oui",IF(AND(AVERAGE(B47:C47)&gt;NGfaible,D47&gt;=-EMT_NG_forte,D47&lt;=EMT_NG_forte),"oui",IF(AND(AVERAGE(B47:C47)&lt;=NGfaible,D47&gt;=-EMT_NG_faible,D47&lt;=EMT_NG_faible),"oui","non"))))))</f>
      </c>
      <c r="F47" s="30">
        <f>IF(ISBLANK(FicheAnalysesComparatives!F47),"",SUBSTITUTE(FicheAnalysesComparatives!F47,"&lt;","")*1)</f>
      </c>
      <c r="G47" s="30">
        <f>IF(ISBLANK(FicheAnalysesComparatives!G47),"",SUBSTITUTE(FicheAnalysesComparatives!G47,"&lt;","")*1)</f>
      </c>
      <c r="H47" s="35">
        <f>IF(OR(G47="",F47=""),"",IF(AND(F47&lt;=SC_NG,G47&lt;=SC_NG),"-",(F47-AVERAGE(F47:G47))/AVERAGE(F47:G47)))</f>
      </c>
      <c r="I47" s="31">
        <f>IF(H47="","",IF(H47="-","oui",IF(OR(AND(AVERAGE(F47:G47)&gt;NGfaible,ABS(H47)&gt;3*EMT_NG_forte),AND(AVERAGE(F47:G47)&lt;NGfaible,ABS(H47)&gt;3*EMT_NG_faible)),"non*",IF(AND(F47&lt;=SC_NG,G47&lt;=SC_NG),"oui",IF(AND(AVERAGE(F47:G47)&gt;NGfaible,H47&gt;=-EMT_NG_forte,H47&lt;=EMT_NG_forte),"oui",IF(AND(AVERAGE(F47:G47)&lt;=NGfaible,H47&gt;=-EMT_NG_faible,H47&lt;=EMT_NG_faible),"oui","non"))))))</f>
      </c>
      <c r="J47" s="30">
        <f>IF(ISBLANK(FicheAnalysesComparatives!J47),"",SUBSTITUTE(FicheAnalysesComparatives!J47,"&lt;","")*1)</f>
      </c>
      <c r="K47" s="30">
        <f>IF(ISBLANK(FicheAnalysesComparatives!K47),"",SUBSTITUTE(FicheAnalysesComparatives!K47,"&lt;","")*1)</f>
      </c>
      <c r="L47" s="35">
        <f>IF(OR(K47="",J47=""),"",IF(AND(J47&lt;=SC_NG,K47&lt;=SC_NG),"-",(J47-AVERAGE(J47:K47))/AVERAGE(J47:K47)))</f>
      </c>
      <c r="M47" s="31">
        <f>IF(L47="","",IF(L47="-","oui",IF(OR(AND(AVERAGE(J47:K47)&gt;NGfaible,ABS(L47)&gt;3*EMT_NG_forte),AND(AVERAGE(J47:K47)&lt;NGfaible,ABS(L47)&gt;3*EMT_NG_faible)),"non*",IF(AND(J47&lt;=SC_NG,K47&lt;=SC_NG),"oui",IF(AND(AVERAGE(J47:K47)&gt;NGfaible,L47&gt;=-EMT_NG_forte,L47&lt;=EMT_NG_forte),"oui",IF(AND(AVERAGE(J47:K47)&lt;=NGfaible,L47&gt;=-EMT_NG_faible,L47&lt;=EMT_NG_faible),"oui","non"))))))</f>
      </c>
    </row>
    <row r="48" spans="1:13" ht="12.75">
      <c r="A48" s="7" t="s">
        <v>3721</v>
      </c>
      <c r="B48" s="30">
        <f>IF(ISBLANK(FicheAnalysesComparatives!B48),"",SUBSTITUTE(FicheAnalysesComparatives!B48,"&lt;","")*1)</f>
      </c>
      <c r="C48" s="30">
        <f>IF(ISBLANK(FicheAnalysesComparatives!C48),"",SUBSTITUTE(FicheAnalysesComparatives!C48,"&lt;","")*1)</f>
      </c>
      <c r="D48" s="35">
        <f>IF(OR(C48="",B48=""),"",IF(AND(B48&lt;=SC_Pt,C48&lt;=SC_Pt),"-",(B48-AVERAGE(B48:C48))/AVERAGE(B48:C48)))</f>
      </c>
      <c r="E48" s="31">
        <f>IF(D48="","",IF(D48="-","oui",IF(OR(AND(AVERAGE(B48:C48)&gt;Ptfaible,ABS(D48)&gt;3*EMT_Pt_forte),AND(AVERAGE(B48:C48)&lt;Ptfaible,ABS(D48)&gt;3*EMT_Pt_faible)),"non*",IF(AND(B48&lt;=SC_Pt,C48&lt;=SC_Pt),"oui",IF(AND(AVERAGE(B48:C48)&gt;Ptfaible,D48&gt;=-EMT_Pt_forte,D48&lt;=EMT_Pt_forte),"oui",IF(AND(AVERAGE(B48:C48)&lt;=Ptfaible,D48&gt;=-EMT_Pt_faible,D48&lt;=EMT_Pt_faible),"oui","non"))))))</f>
      </c>
      <c r="F48" s="30">
        <f>IF(ISBLANK(FicheAnalysesComparatives!F48),"",SUBSTITUTE(FicheAnalysesComparatives!F48,"&lt;","")*1)</f>
      </c>
      <c r="G48" s="30">
        <f>IF(ISBLANK(FicheAnalysesComparatives!G48),"",SUBSTITUTE(FicheAnalysesComparatives!G48,"&lt;","")*1)</f>
      </c>
      <c r="H48" s="35">
        <f>IF(OR(G48="",F48=""),"",IF(AND(F48&lt;=SC_Pt,G48&lt;=SC_Pt),"-",(F48-AVERAGE(F48:G48))/AVERAGE(F48:G48)))</f>
      </c>
      <c r="I48" s="31">
        <f>IF(H48="","",IF(H48="-","oui",IF(OR(AND(AVERAGE(F48:G48)&gt;Ptfaible,ABS(H48)&gt;3*EMT_Pt_forte),AND(AVERAGE(F48:G48)&lt;Ptfaible,ABS(H48)&gt;3*EMT_Pt_faible)),"non*",IF(AND(F48&lt;=SC_Pt,G48&lt;=SC_Pt),"oui",IF(AND(AVERAGE(F48:G48)&gt;Ptfaible,H48&gt;=-EMT_Pt_forte,H48&lt;=EMT_Pt_forte),"oui",IF(AND(AVERAGE(F48:G48)&lt;=Ptfaible,H48&gt;=-EMT_Pt_faible,H48&lt;=EMT_Pt_faible),"oui","non"))))))</f>
      </c>
      <c r="J48" s="30">
        <f>IF(ISBLANK(FicheAnalysesComparatives!J48),"",SUBSTITUTE(FicheAnalysesComparatives!J48,"&lt;","")*1)</f>
      </c>
      <c r="K48" s="30">
        <f>IF(ISBLANK(FicheAnalysesComparatives!K48),"",SUBSTITUTE(FicheAnalysesComparatives!K48,"&lt;","")*1)</f>
      </c>
      <c r="L48" s="35">
        <f>IF(OR(K48="",J48=""),"",IF(AND(J48&lt;=SC_Pt,K48&lt;=SC_Pt),"-",(J48-AVERAGE(J48:K48))/AVERAGE(J48:K48)))</f>
      </c>
      <c r="M48" s="31">
        <f>IF(L48="","",IF(L48="-","oui",IF(OR(AND(AVERAGE(J48:K48)&gt;Ptfaible,ABS(L48)&gt;3*EMT_Pt_forte),AND(AVERAGE(J48:K48)&lt;Ptfaible,ABS(L48)&gt;3*EMT_Pt_faible)),"non*",IF(AND(J48&lt;=SC_Pt,K48&lt;=SC_Pt),"oui",IF(AND(AVERAGE(J48:K48)&gt;Ptfaible,L48&gt;=-EMT_Pt_forte,L48&lt;=EMT_Pt_forte),"oui",IF(AND(AVERAGE(J48:K48)&lt;=Ptfaible,L48&gt;=-EMT_Pt_faible,L48&lt;=EMT_Pt_faible),"oui","non"))))))</f>
      </c>
    </row>
    <row r="49" spans="1:13" ht="12.75">
      <c r="A49" s="7" t="s">
        <v>732</v>
      </c>
      <c r="B49" s="30">
        <f>IF(ISBLANK(FicheAnalysesComparatives!B49),"",SUBSTITUTE(FicheAnalysesComparatives!B49,"&lt;","")*1)</f>
      </c>
      <c r="C49" s="30">
        <f>IF(ISBLANK(FicheAnalysesComparatives!C49),"",SUBSTITUTE(FicheAnalysesComparatives!C49,"&lt;","")*1)</f>
      </c>
      <c r="D49" s="35">
        <f>IF(OR(C49="",B49=""),"",IF(AND(B49&lt;=SC_ST_DCO,C49&lt;=SC_ST_DCO),"-",(B49-AVERAGE(B49:C49))/AVERAGE(B49:C49)))</f>
      </c>
      <c r="E49" s="31">
        <f>IF(D49="","",IF(D49="-","oui",IF(OR(AND(AVERAGE(B49:C49)&gt;ST_DCOfaible,ABS(D49)&gt;3*EMT_ST_DCO_forte),AND(AVERAGE(B49:C49)&lt;ST_DCOfaible,ABS(D49)&gt;3*EMT_ST_DCO_faible)),"non*",IF(AND(B49&lt;=SC_ST_DCO,C49&lt;=SC_ST_DCO),"oui",IF(AND(AVERAGE(B49:C49)&gt;ST_DCOfaible,D49&gt;=-EMT_ST_DCO_forte,D49&lt;=EMT_ST_DCO_forte),"oui",IF(AND(AVERAGE(B49:C49)&lt;=ST_DCOfaible,D49&gt;=-EMT_ST_DCO_faible,D49&lt;=EMT_ST_DCO_faible),"oui","non"))))))</f>
      </c>
      <c r="F49" s="30">
        <f>IF(ISBLANK(FicheAnalysesComparatives!F49),"",SUBSTITUTE(FicheAnalysesComparatives!F49,"&lt;","")*1)</f>
      </c>
      <c r="G49" s="30">
        <f>IF(ISBLANK(FicheAnalysesComparatives!G49),"",SUBSTITUTE(FicheAnalysesComparatives!G49,"&lt;","")*1)</f>
      </c>
      <c r="H49" s="35">
        <f>IF(OR(G49="",F49=""),"",IF(AND(F49&lt;=SC_ST_DCO,G49&lt;=SC_ST_DCO),"-",(F49-AVERAGE(F49:G49))/AVERAGE(F49:G49)))</f>
      </c>
      <c r="I49" s="31">
        <f>IF(H49="","",IF(H49="-","oui",IF(OR(AND(AVERAGE(F49:G49)&gt;ST_DCOfaible,ABS(H49)&gt;3*EMT_ST_DCO_forte),AND(AVERAGE(F49:G49)&lt;ST_DCOfaible,ABS(H49)&gt;3*EMT_ST_DCO_faible)),"non*",IF(AND(F49&lt;=SC_ST_DCO,G49&lt;=SC_ST_DCO),"oui",IF(AND(AVERAGE(F49:G49)&gt;ST_DCOfaible,H49&gt;=-EMT_ST_DCO_forte,H49&lt;=EMT_ST_DCO_forte),"oui",IF(AND(AVERAGE(F49:G49)&lt;=ST_DCOfaible,H49&gt;=-EMT_ST_DCO_faible,H49&lt;=EMT_ST_DCO_faible),"oui","non"))))))</f>
      </c>
      <c r="J49" s="30">
        <f>IF(ISBLANK(FicheAnalysesComparatives!J49),"",SUBSTITUTE(FicheAnalysesComparatives!J49,"&lt;","")*1)</f>
      </c>
      <c r="K49" s="30">
        <f>IF(ISBLANK(FicheAnalysesComparatives!K49),"",SUBSTITUTE(FicheAnalysesComparatives!K49,"&lt;","")*1)</f>
      </c>
      <c r="L49" s="35">
        <f>IF(OR(K49="",J49=""),"",IF(AND(J49&lt;=SC_ST_DCO,K49&lt;=SC_ST_DCO),"-",(J49-AVERAGE(J49:K49))/AVERAGE(J49:K49)))</f>
      </c>
      <c r="M49" s="31">
        <f>IF(L49="","",IF(L49="-","oui",IF(OR(AND(AVERAGE(J49:K49)&gt;ST_DCOfaible,ABS(L49)&gt;3*EMT_ST_DCO_forte),AND(AVERAGE(J49:K49)&lt;ST_DCOfaible,ABS(L49)&gt;3*EMT_ST_DCO_faible)),"non*",IF(AND(J49&lt;=SC_ST_DCO,K49&lt;=SC_ST_DCO),"oui",IF(AND(AVERAGE(J49:K49)&gt;ST_DCOfaible,L49&gt;=-EMT_ST_DCO_forte,L49&lt;=EMT_ST_DCO_forte),"oui",IF(AND(AVERAGE(J49:K49)&lt;=ST_DCOfaible,L49&gt;=-EMT_ST_DCO_faible,L49&lt;=EMT_ST_DCO_faible),"oui","non"))))))</f>
      </c>
    </row>
    <row r="50" spans="1:13" ht="12.75">
      <c r="A50" s="7" t="s">
        <v>2540</v>
      </c>
      <c r="B50" s="30">
        <f>IF(ISBLANK(FicheAnalysesComparatives!B50),"",SUBSTITUTE(FicheAnalysesComparatives!B50,"&lt;","")*1)</f>
      </c>
      <c r="C50" s="30">
        <f>IF(ISBLANK(FicheAnalysesComparatives!C50),"",SUBSTITUTE(FicheAnalysesComparatives!C50,"&lt;","")*1)</f>
      </c>
      <c r="D50" s="35">
        <f>IF(OR(C50="",B50=""),"",IF(AND(B50&lt;=SC_Metaux,C50&lt;=SC_Metaux),"-",(B50-AVERAGE(B50:C50))/AVERAGE(B50:C50)))</f>
      </c>
      <c r="E50" s="31">
        <f>IF(D50="","",IF(D50="-","oui",IF(OR(AND(AVERAGE(B50:C50)&gt;Metauxfaible,ABS(D50)&gt;3*EMT_Metaux_forte),AND(AVERAGE(B50:C50)&lt;Metauxfaible,ABS(D50)&gt;3*EMT_Metaux_faible)),"non*",IF(AND(B50&lt;=SC_Metaux,C50&lt;=SC_Metaux),"oui",IF(AND(AVERAGE(B50:C50)&gt;Metauxfaible,D50&gt;=-EMT_Metaux_forte,D50&lt;=EMT_Metaux_forte),"oui",IF(AND(AVERAGE(B50:C50)&lt;=Metauxfaible,D50&gt;=-EMT_Metaux_faible,D50&lt;=EMT_Metaux_faible),"oui","non"))))))</f>
      </c>
      <c r="F50" s="30">
        <f>IF(ISBLANK(FicheAnalysesComparatives!F50),"",SUBSTITUTE(FicheAnalysesComparatives!F50,"&lt;","")*1)</f>
      </c>
      <c r="G50" s="30">
        <f>IF(ISBLANK(FicheAnalysesComparatives!G50),"",SUBSTITUTE(FicheAnalysesComparatives!G50,"&lt;","")*1)</f>
      </c>
      <c r="H50" s="35">
        <f>IF(OR(G50="",F50=""),"",IF(AND(F50&lt;=SC_Metaux,G50&lt;=SC_Metaux),"-",(F50-AVERAGE(F50:G50))/AVERAGE(F50:G50)))</f>
      </c>
      <c r="I50" s="31">
        <f>IF(H50="","",IF(H50="-","oui",IF(OR(AND(AVERAGE(F50:G50)&gt;Metauxfaible,ABS(H50)&gt;3*EMT_Metaux_forte),AND(AVERAGE(F50:G50)&lt;Metauxfaible,ABS(H50)&gt;3*EMT_Metaux_faible)),"non*",IF(AND(F50&lt;=SC_Metaux,G50&lt;=SC_Metaux),"oui",IF(AND(AVERAGE(F50:G50)&gt;Metauxfaible,H50&gt;=-EMT_Metaux_forte,H50&lt;=EMT_Metaux_forte),"oui",IF(AND(AVERAGE(F50:G50)&lt;=Metauxfaible,H50&gt;=-EMT_Metaux_faible,H50&lt;=EMT_Metaux_faible),"oui","non"))))))</f>
      </c>
      <c r="J50" s="30">
        <f>IF(ISBLANK(FicheAnalysesComparatives!J50),"",SUBSTITUTE(FicheAnalysesComparatives!J50,"&lt;","")*1)</f>
      </c>
      <c r="K50" s="30">
        <f>IF(ISBLANK(FicheAnalysesComparatives!K50),"",SUBSTITUTE(FicheAnalysesComparatives!K50,"&lt;","")*1)</f>
      </c>
      <c r="L50" s="35">
        <f>IF(OR(K50="",J50=""),"",IF(AND(J50&lt;=SC_Metaux,K50&lt;=SC_Metaux),"-",(J50-AVERAGE(J50:K50))/AVERAGE(J50:K50)))</f>
      </c>
      <c r="M50" s="31">
        <f>IF(L50="","",IF(L50="-","oui",IF(OR(AND(AVERAGE(J50:K50)&gt;Metauxfaible,ABS(L50)&gt;3*EMT_Metaux_forte),AND(AVERAGE(J50:K50)&lt;Metauxfaible,ABS(L50)&gt;3*EMT_Metaux_faible)),"non*",IF(AND(J50&lt;=SC_Metaux,K50&lt;=SC_Metaux),"oui",IF(AND(AVERAGE(J50:K50)&gt;Metauxfaible,L50&gt;=-EMT_Metaux_forte,L50&lt;=EMT_Metaux_forte),"oui",IF(AND(AVERAGE(J50:K50)&lt;=Metauxfaible,L50&gt;=-EMT_Metaux_faible,L50&lt;=EMT_Metaux_faible),"oui","non"))))))</f>
      </c>
    </row>
    <row r="51" spans="1:14" ht="12.75">
      <c r="A51" s="7" t="s">
        <v>1419</v>
      </c>
      <c r="B51" s="30">
        <f>IF(ISBLANK(FicheAnalysesComparatives!B51),"",SUBSTITUTE(FicheAnalysesComparatives!B51,"&lt;","")*1)</f>
      </c>
      <c r="C51" s="30">
        <f>IF(ISBLANK(FicheAnalysesComparatives!C51),"",SUBSTITUTE(FicheAnalysesComparatives!C51,"&lt;","")*1)</f>
      </c>
      <c r="D51" s="35">
        <f>IF(OR(C51="",B51=""),"",IF(AND(B51&lt;=SC_Metaux,C51&lt;=SC_Metaux),"-",(B51-AVERAGE(B51:C51))/AVERAGE(B51:C51)))</f>
      </c>
      <c r="E51" s="31">
        <f>IF(D51="","",IF(D51="-","oui",IF(OR(AND(AVERAGE(B51:C51)&gt;Metauxfaible,ABS(D51)&gt;3*EMT_Metaux_forte),AND(AVERAGE(B51:C51)&lt;Metauxfaible,ABS(D51)&gt;3*EMT_Metaux_faible)),"non*",IF(AND(B51&lt;=SC_Metaux,C51&lt;=SC_Metaux),"oui",IF(AND(AVERAGE(B51:C51)&gt;Metauxfaible,D51&gt;=-EMT_Metaux_forte,D51&lt;=EMT_Metaux_forte),"oui",IF(AND(AVERAGE(B51:C51)&lt;=Metauxfaible,D51&gt;=-EMT_Metaux_faible,D51&lt;=EMT_Metaux_faible),"oui","non"))))))</f>
      </c>
      <c r="F51" s="30">
        <f>IF(ISBLANK(FicheAnalysesComparatives!F51),"",SUBSTITUTE(FicheAnalysesComparatives!F51,"&lt;","")*1)</f>
      </c>
      <c r="G51" s="30">
        <f>IF(ISBLANK(FicheAnalysesComparatives!G51),"",SUBSTITUTE(FicheAnalysesComparatives!G51,"&lt;","")*1)</f>
      </c>
      <c r="H51" s="35">
        <f>IF(OR(G51="",F51=""),"",IF(AND(F51&lt;=SC_Metaux,G51&lt;=SC_Metaux),"-",(F51-AVERAGE(F51:G51))/AVERAGE(F51:G51)))</f>
      </c>
      <c r="I51" s="31">
        <f>IF(H51="","",IF(H51="-","oui",IF(OR(AND(AVERAGE(F51:G51)&gt;Metauxfaible,ABS(H51)&gt;3*EMT_Metaux_forte),AND(AVERAGE(F51:G51)&lt;Metauxfaible,ABS(H51)&gt;3*EMT_Metaux_faible)),"non*",IF(AND(F51&lt;=SC_Metaux,G51&lt;=SC_Metaux),"oui",IF(AND(AVERAGE(F51:G51)&gt;Metauxfaible,H51&gt;=-EMT_Metaux_forte,H51&lt;=EMT_Metaux_forte),"oui",IF(AND(AVERAGE(F51:G51)&lt;=Metauxfaible,H51&gt;=-EMT_Metaux_faible,H51&lt;=EMT_Metaux_faible),"oui","non"))))))</f>
      </c>
      <c r="J51" s="30">
        <f>IF(ISBLANK(FicheAnalysesComparatives!J51),"",SUBSTITUTE(FicheAnalysesComparatives!J51,"&lt;","")*1)</f>
      </c>
      <c r="K51" s="30">
        <f>IF(ISBLANK(FicheAnalysesComparatives!K51),"",SUBSTITUTE(FicheAnalysesComparatives!K51,"&lt;","")*1)</f>
      </c>
      <c r="L51" s="35">
        <f>IF(OR(K51="",J51=""),"",IF(AND(J51&lt;=SC_Metaux,K51&lt;=SC_Metaux),"-",(J51-AVERAGE(J51:K51))/AVERAGE(J51:K51)))</f>
      </c>
      <c r="M51" s="31">
        <f>IF(L51="","",IF(L51="-","oui",IF(OR(AND(AVERAGE(J51:K51)&gt;Metauxfaible,ABS(L51)&gt;3*EMT_Metaux_forte),AND(AVERAGE(J51:K51)&lt;Metauxfaible,ABS(L51)&gt;3*EMT_Metaux_faible)),"non*",IF(AND(J51&lt;=SC_Metaux,K51&lt;=SC_Metaux),"oui",IF(AND(AVERAGE(J51:K51)&gt;Metauxfaible,L51&gt;=-EMT_Metaux_forte,L51&lt;=EMT_Metaux_forte),"oui",IF(AND(AVERAGE(J51:K51)&lt;=Metauxfaible,L51&gt;=-EMT_Metaux_faible,L51&lt;=EMT_Metaux_faible),"oui","non"))))))</f>
      </c>
      <c r="N51"/>
    </row>
    <row r="52" spans="1:14" ht="12.75">
      <c r="A52" s="7" t="s">
        <v>2541</v>
      </c>
      <c r="B52" s="30">
        <f>IF(ISBLANK(FicheAnalysesComparatives!B52),"",SUBSTITUTE(FicheAnalysesComparatives!B52,"&lt;","")*1)</f>
      </c>
      <c r="C52" s="30">
        <f>IF(ISBLANK(FicheAnalysesComparatives!C52),"",SUBSTITUTE(FicheAnalysesComparatives!C52,"&lt;","")*1)</f>
      </c>
      <c r="D52" s="35">
        <f>IF(OR(C52="",B52=""),"",IF(AND(B52&lt;=SC_Metaux,C52&lt;=SC_Metaux),"-",(B52-AVERAGE(B52:C52))/AVERAGE(B52:C52)))</f>
      </c>
      <c r="E52" s="31">
        <f>IF(D52="","",IF(D52="-","oui",IF(OR(AND(AVERAGE(B52:C52)&gt;Metauxfaible,ABS(D52)&gt;3*EMT_Metaux_forte),AND(AVERAGE(B52:C52)&lt;Metauxfaible,ABS(D52)&gt;3*EMT_Metaux_faible)),"non*",IF(AND(B52&lt;=SC_Metaux,C52&lt;=SC_Metaux),"oui",IF(AND(AVERAGE(B52:C52)&gt;Metauxfaible,D52&gt;=-EMT_Metaux_forte,D52&lt;=EMT_Metaux_forte),"oui",IF(AND(AVERAGE(B52:C52)&lt;=Metauxfaible,D52&gt;=-EMT_Metaux_faible,D52&lt;=EMT_Metaux_faible),"oui","non"))))))</f>
      </c>
      <c r="F52" s="30">
        <f>IF(ISBLANK(FicheAnalysesComparatives!F52),"",SUBSTITUTE(FicheAnalysesComparatives!F52,"&lt;","")*1)</f>
      </c>
      <c r="G52" s="30">
        <f>IF(ISBLANK(FicheAnalysesComparatives!G52),"",SUBSTITUTE(FicheAnalysesComparatives!G52,"&lt;","")*1)</f>
      </c>
      <c r="H52" s="35">
        <f>IF(OR(G52="",F52=""),"",IF(AND(F52&lt;=SC_Metaux,G52&lt;=SC_Metaux),"-",(F52-AVERAGE(F52:G52))/AVERAGE(F52:G52)))</f>
      </c>
      <c r="I52" s="31">
        <f>IF(H52="","",IF(H52="-","oui",IF(OR(AND(AVERAGE(F52:G52)&gt;Metauxfaible,ABS(H52)&gt;3*EMT_Metaux_forte),AND(AVERAGE(F52:G52)&lt;Metauxfaible,ABS(H52)&gt;3*EMT_Metaux_faible)),"non*",IF(AND(F52&lt;=SC_Metaux,G52&lt;=SC_Metaux),"oui",IF(AND(AVERAGE(F52:G52)&gt;Metauxfaible,H52&gt;=-EMT_Metaux_forte,H52&lt;=EMT_Metaux_forte),"oui",IF(AND(AVERAGE(F52:G52)&lt;=Metauxfaible,H52&gt;=-EMT_Metaux_faible,H52&lt;=EMT_Metaux_faible),"oui","non"))))))</f>
      </c>
      <c r="J52" s="30">
        <f>IF(ISBLANK(FicheAnalysesComparatives!J52),"",SUBSTITUTE(FicheAnalysesComparatives!J52,"&lt;","")*1)</f>
      </c>
      <c r="K52" s="30">
        <f>IF(ISBLANK(FicheAnalysesComparatives!K52),"",SUBSTITUTE(FicheAnalysesComparatives!K52,"&lt;","")*1)</f>
      </c>
      <c r="L52" s="35">
        <f>IF(OR(K52="",J52=""),"",IF(AND(J52&lt;=SC_Metaux,K52&lt;=SC_Metaux),"-",(J52-AVERAGE(J52:K52))/AVERAGE(J52:K52)))</f>
      </c>
      <c r="M52" s="31">
        <f>IF(L52="","",IF(L52="-","oui",IF(OR(AND(AVERAGE(J52:K52)&gt;Metauxfaible,ABS(L52)&gt;3*EMT_Metaux_forte),AND(AVERAGE(J52:K52)&lt;Metauxfaible,ABS(L52)&gt;3*EMT_Metaux_faible)),"non*",IF(AND(J52&lt;=SC_Metaux,K52&lt;=SC_Metaux),"oui",IF(AND(AVERAGE(J52:K52)&gt;Metauxfaible,L52&gt;=-EMT_Metaux_forte,L52&lt;=EMT_Metaux_forte),"oui",IF(AND(AVERAGE(J52:K52)&lt;=Metauxfaible,L52&gt;=-EMT_Metaux_faible,L52&lt;=EMT_Metaux_faible),"oui","non"))))))</f>
      </c>
      <c r="N52"/>
    </row>
    <row r="53" spans="1:14" ht="12.75">
      <c r="A53" s="7" t="s">
        <v>3726</v>
      </c>
      <c r="B53" s="30">
        <f>IF(ISBLANK(FicheAnalysesComparatives!B53),"",SUBSTITUTE(FicheAnalysesComparatives!B53,"&lt;","")*1)</f>
      </c>
      <c r="C53" s="30">
        <f>IF(ISBLANK(FicheAnalysesComparatives!C53),"",SUBSTITUTE(FicheAnalysesComparatives!C53,"&lt;","")*1)</f>
      </c>
      <c r="D53" s="35">
        <f>IF(OR(C53="",B53=""),"",IF(AND(B53&lt;=SC_Metaux,C53&lt;=SC_Metaux),"-",(B53-AVERAGE(B53:C53))/AVERAGE(B53:C53)))</f>
      </c>
      <c r="E53" s="31">
        <f>IF(D53="","",IF(D53="-","oui",IF(OR(AND(AVERAGE(B53:C53)&gt;Metauxfaible,ABS(D53)&gt;3*EMT_Metaux_forte),AND(AVERAGE(B53:C53)&lt;Metauxfaible,ABS(D53)&gt;3*EMT_Metaux_faible)),"non*",IF(AND(B53&lt;=SC_Metaux,C53&lt;=SC_Metaux),"oui",IF(AND(AVERAGE(B53:C53)&gt;Metauxfaible,D53&gt;=-EMT_Metaux_forte,D53&lt;=EMT_Metaux_forte),"oui",IF(AND(AVERAGE(B53:C53)&lt;=Metauxfaible,D53&gt;=-EMT_Metaux_faible,D53&lt;=EMT_Metaux_faible),"oui","non"))))))</f>
      </c>
      <c r="F53" s="30">
        <f>IF(ISBLANK(FicheAnalysesComparatives!F53),"",SUBSTITUTE(FicheAnalysesComparatives!F53,"&lt;","")*1)</f>
      </c>
      <c r="G53" s="30">
        <f>IF(ISBLANK(FicheAnalysesComparatives!G53),"",SUBSTITUTE(FicheAnalysesComparatives!G53,"&lt;","")*1)</f>
      </c>
      <c r="H53" s="35">
        <f>IF(OR(G53="",F53=""),"",IF(AND(F53&lt;=SC_Metaux,G53&lt;=SC_Metaux),"-",(F53-AVERAGE(F53:G53))/AVERAGE(F53:G53)))</f>
      </c>
      <c r="I53" s="31">
        <f>IF(H53="","",IF(H53="-","oui",IF(OR(AND(AVERAGE(F53:G53)&gt;Metauxfaible,ABS(H53)&gt;3*EMT_Metaux_forte),AND(AVERAGE(F53:G53)&lt;Metauxfaible,ABS(H53)&gt;3*EMT_Metaux_faible)),"non*",IF(AND(F53&lt;=SC_Metaux,G53&lt;=SC_Metaux),"oui",IF(AND(AVERAGE(F53:G53)&gt;Metauxfaible,H53&gt;=-EMT_Metaux_forte,H53&lt;=EMT_Metaux_forte),"oui",IF(AND(AVERAGE(F53:G53)&lt;=Metauxfaible,H53&gt;=-EMT_Metaux_faible,H53&lt;=EMT_Metaux_faible),"oui","non"))))))</f>
      </c>
      <c r="J53" s="30">
        <f>IF(ISBLANK(FicheAnalysesComparatives!J53),"",SUBSTITUTE(FicheAnalysesComparatives!J53,"&lt;","")*1)</f>
      </c>
      <c r="K53" s="30">
        <f>IF(ISBLANK(FicheAnalysesComparatives!K53),"",SUBSTITUTE(FicheAnalysesComparatives!K53,"&lt;","")*1)</f>
      </c>
      <c r="L53" s="35">
        <f>IF(OR(K53="",J53=""),"",IF(AND(J53&lt;=SC_Metaux,K53&lt;=SC_Metaux),"-",(J53-AVERAGE(J53:K53))/AVERAGE(J53:K53)))</f>
      </c>
      <c r="M53" s="31">
        <f>IF(L53="","",IF(L53="-","oui",IF(OR(AND(AVERAGE(J53:K53)&gt;Metauxfaible,ABS(L53)&gt;3*EMT_Metaux_forte),AND(AVERAGE(J53:K53)&lt;Metauxfaible,ABS(L53)&gt;3*EMT_Metaux_faible)),"non*",IF(AND(J53&lt;=SC_Metaux,K53&lt;=SC_Metaux),"oui",IF(AND(AVERAGE(J53:K53)&gt;Metauxfaible,L53&gt;=-EMT_Metaux_forte,L53&lt;=EMT_Metaux_forte),"oui",IF(AND(AVERAGE(J53:K53)&lt;=Metauxfaible,L53&gt;=-EMT_Metaux_faible,L53&lt;=EMT_Metaux_faible),"oui","non"))))))</f>
      </c>
      <c r="N53"/>
    </row>
    <row r="54" spans="1:14" ht="12.75">
      <c r="A54" s="7" t="s">
        <v>3730</v>
      </c>
      <c r="B54" s="30">
        <f>IF(ISBLANK(FicheAnalysesComparatives!B54),"",SUBSTITUTE(FicheAnalysesComparatives!B54,"&lt;","")*1)</f>
      </c>
      <c r="C54" s="30">
        <f>IF(ISBLANK(FicheAnalysesComparatives!C54),"",SUBSTITUTE(FicheAnalysesComparatives!C54,"&lt;","")*1)</f>
      </c>
      <c r="D54" s="35">
        <f>IF(OR(C54="",B54=""),"",IF(AND(B54&lt;=SC_Hg,C54&lt;=SC_Hg),"-",(B54-AVERAGE(B54:C54))/AVERAGE(B54:C54)))</f>
      </c>
      <c r="E54" s="31">
        <f>IF(D54="","",IF(D54="-","oui",IF(OR(AND(AVERAGE(B54:C54)&gt;Hgfaible,ABS(D54)&gt;3*EMT_Hg_forte),AND(AVERAGE(B54:C54)&lt;Hgfaible,ABS(D54)&gt;3*EMT_Hg_faible)),"non*",IF(AND(B54&lt;=SC_Hg,C54&lt;=SC_Hg),"oui",IF(AND(AVERAGE(B54:C54)&gt;Hgfaible,D54&gt;=-EMT_Hg_forte,D54&lt;=EMT_Hg_forte),"oui",IF(AND(AVERAGE(B54:C54)&lt;=Hgfaible,D54&gt;=-EMT_Hg_faible,D54&lt;=EMT_Hg_faible),"oui","non"))))))</f>
      </c>
      <c r="F54" s="30">
        <f>IF(ISBLANK(FicheAnalysesComparatives!F54),"",SUBSTITUTE(FicheAnalysesComparatives!F54,"&lt;","")*1)</f>
      </c>
      <c r="G54" s="30">
        <f>IF(ISBLANK(FicheAnalysesComparatives!G54),"",SUBSTITUTE(FicheAnalysesComparatives!G54,"&lt;","")*1)</f>
      </c>
      <c r="H54" s="35">
        <f>IF(OR(G54="",F54=""),"",IF(AND(F54&lt;=SC_Hg,G54&lt;=SC_Hg),"-",(F54-AVERAGE(F54:G54))/AVERAGE(F54:G54)))</f>
      </c>
      <c r="I54" s="31">
        <f>IF(H54="","",IF(H54="-","oui",IF(OR(AND(AVERAGE(F54:G54)&gt;Hgfaible,ABS(H54)&gt;3*EMT_Hg_forte),AND(AVERAGE(F54:G54)&lt;Hgfaible,ABS(H54)&gt;3*EMT_Hg_faible)),"non*",IF(AND(F54&lt;=SC_Hg,G54&lt;=SC_Hg),"oui",IF(AND(AVERAGE(F54:G54)&gt;Hgfaible,H54&gt;=-EMT_Hg_forte,H54&lt;=EMT_Hg_forte),"oui",IF(AND(AVERAGE(F54:G54)&lt;=Hgfaible,H54&gt;=-EMT_Hg_faible,H54&lt;=EMT_Hg_faible),"oui","non"))))))</f>
      </c>
      <c r="J54" s="30">
        <f>IF(ISBLANK(FicheAnalysesComparatives!J54),"",SUBSTITUTE(FicheAnalysesComparatives!J54,"&lt;","")*1)</f>
      </c>
      <c r="K54" s="30">
        <f>IF(ISBLANK(FicheAnalysesComparatives!K54),"",SUBSTITUTE(FicheAnalysesComparatives!K54,"&lt;","")*1)</f>
      </c>
      <c r="L54" s="35">
        <f>IF(OR(K54="",J54=""),"",IF(AND(J54&lt;=SC_Hg,K54&lt;=SC_Hg),"-",(J54-AVERAGE(J54:K54))/AVERAGE(J54:K54)))</f>
      </c>
      <c r="M54" s="31">
        <f>IF(L54="","",IF(L54="-","oui",IF(OR(AND(AVERAGE(J54:K54)&gt;Hgfaible,ABS(L54)&gt;3*EMT_Hg_forte),AND(AVERAGE(J54:K54)&lt;Hgfaible,ABS(L54)&gt;3*EMT_Hg_faible)),"non*",IF(AND(J54&lt;=SC_Hg,K54&lt;=SC_Hg),"oui",IF(AND(AVERAGE(J54:K54)&gt;Hgfaible,L54&gt;=-EMT_Hg_forte,L54&lt;=EMT_Hg_forte),"oui",IF(AND(AVERAGE(J54:K54)&lt;=Hgfaible,L54&gt;=-EMT_Hg_faible,L54&lt;=EMT_Hg_faible),"oui","non"))))))</f>
      </c>
      <c r="N54"/>
    </row>
    <row r="55" spans="1:14" ht="12.75">
      <c r="A55" s="7" t="s">
        <v>3728</v>
      </c>
      <c r="B55" s="30">
        <f>IF(ISBLANK(FicheAnalysesComparatives!B55),"",SUBSTITUTE(FicheAnalysesComparatives!B55,"&lt;","")*1)</f>
      </c>
      <c r="C55" s="30">
        <f>IF(ISBLANK(FicheAnalysesComparatives!C55),"",SUBSTITUTE(FicheAnalysesComparatives!C55,"&lt;","")*1)</f>
      </c>
      <c r="D55" s="35">
        <f>IF(OR(C55="",B55=""),"",IF(AND(B55&lt;=SC_Metaux,C55&lt;=SC_Metaux),"-",(B55-AVERAGE(B55:C55))/AVERAGE(B55:C55)))</f>
      </c>
      <c r="E55" s="31">
        <f>IF(D55="","",IF(D55="-","oui",IF(OR(AND(AVERAGE(B55:C55)&gt;Metauxfaible,ABS(D55)&gt;3*EMT_Metaux_forte),AND(AVERAGE(B55:C55)&lt;Metauxfaible,ABS(D55)&gt;3*EMT_Metaux_faible)),"non*",IF(AND(B55&lt;=SC_Metaux,C55&lt;=SC_Metaux),"oui",IF(AND(AVERAGE(B55:C55)&gt;Metauxfaible,D55&gt;=-EMT_Metaux_forte,D55&lt;=EMT_Metaux_forte),"oui",IF(AND(AVERAGE(B55:C55)&lt;=Metauxfaible,D55&gt;=-EMT_Metaux_faible,D55&lt;=EMT_Metaux_faible),"oui","non"))))))</f>
      </c>
      <c r="F55" s="30">
        <f>IF(ISBLANK(FicheAnalysesComparatives!F55),"",SUBSTITUTE(FicheAnalysesComparatives!F55,"&lt;","")*1)</f>
      </c>
      <c r="G55" s="30">
        <f>IF(ISBLANK(FicheAnalysesComparatives!G55),"",SUBSTITUTE(FicheAnalysesComparatives!G55,"&lt;","")*1)</f>
      </c>
      <c r="H55" s="35">
        <f>IF(OR(G55="",F55=""),"",IF(AND(F55&lt;=SC_Metaux,G55&lt;=SC_Metaux),"-",(F55-AVERAGE(F55:G55))/AVERAGE(F55:G55)))</f>
      </c>
      <c r="I55" s="31">
        <f>IF(H55="","",IF(H55="-","oui",IF(OR(AND(AVERAGE(F55:G55)&gt;Metauxfaible,ABS(H55)&gt;3*EMT_Metaux_forte),AND(AVERAGE(F55:G55)&lt;Metauxfaible,ABS(H55)&gt;3*EMT_Metaux_faible)),"non*",IF(AND(F55&lt;=SC_Metaux,G55&lt;=SC_Metaux),"oui",IF(AND(AVERAGE(F55:G55)&gt;Metauxfaible,H55&gt;=-EMT_Metaux_forte,H55&lt;=EMT_Metaux_forte),"oui",IF(AND(AVERAGE(F55:G55)&lt;=Metauxfaible,H55&gt;=-EMT_Metaux_faible,H55&lt;=EMT_Metaux_faible),"oui","non"))))))</f>
      </c>
      <c r="J55" s="30">
        <f>IF(ISBLANK(FicheAnalysesComparatives!J55),"",SUBSTITUTE(FicheAnalysesComparatives!J55,"&lt;","")*1)</f>
      </c>
      <c r="K55" s="30">
        <f>IF(ISBLANK(FicheAnalysesComparatives!K55),"",SUBSTITUTE(FicheAnalysesComparatives!K55,"&lt;","")*1)</f>
      </c>
      <c r="L55" s="35">
        <f>IF(OR(K55="",J55=""),"",IF(AND(J55&lt;=SC_Metaux,K55&lt;=SC_Metaux),"-",(J55-AVERAGE(J55:K55))/AVERAGE(J55:K55)))</f>
      </c>
      <c r="M55" s="31">
        <f>IF(L55="","",IF(L55="-","oui",IF(OR(AND(AVERAGE(J55:K55)&gt;Metauxfaible,ABS(L55)&gt;3*EMT_Metaux_forte),AND(AVERAGE(J55:K55)&lt;Metauxfaible,ABS(L55)&gt;3*EMT_Metaux_faible)),"non*",IF(AND(J55&lt;=SC_Metaux,K55&lt;=SC_Metaux),"oui",IF(AND(AVERAGE(J55:K55)&gt;Metauxfaible,L55&gt;=-EMT_Metaux_forte,L55&lt;=EMT_Metaux_forte),"oui",IF(AND(AVERAGE(J55:K55)&lt;=Metauxfaible,L55&gt;=-EMT_Metaux_faible,L55&lt;=EMT_Metaux_faible),"oui","non"))))))</f>
      </c>
      <c r="N55"/>
    </row>
    <row r="56" spans="1:14" ht="12.75">
      <c r="A56" s="7" t="s">
        <v>3729</v>
      </c>
      <c r="B56" s="30">
        <f>IF(ISBLANK(FicheAnalysesComparatives!B56),"",SUBSTITUTE(FicheAnalysesComparatives!B56,"&lt;","")*1)</f>
      </c>
      <c r="C56" s="30">
        <f>IF(ISBLANK(FicheAnalysesComparatives!C56),"",SUBSTITUTE(FicheAnalysesComparatives!C56,"&lt;","")*1)</f>
      </c>
      <c r="D56" s="35">
        <f>IF(OR(C56="",B56=""),"",IF(AND(B56&lt;=SC_Metaux,C56&lt;=SC_Metaux),"-",(B56-AVERAGE(B56:C56))/AVERAGE(B56:C56)))</f>
      </c>
      <c r="E56" s="31">
        <f>IF(D56="","",IF(D56="-","oui",IF(OR(AND(AVERAGE(B56:C56)&gt;Metauxfaible,ABS(D56)&gt;3*EMT_Metaux_forte),AND(AVERAGE(B56:C56)&lt;Metauxfaible,ABS(D56)&gt;3*EMT_Metaux_faible)),"non*",IF(AND(B56&lt;=SC_Metaux,C56&lt;=SC_Metaux),"oui",IF(AND(AVERAGE(B56:C56)&gt;Metauxfaible,D56&gt;=-EMT_Metaux_forte,D56&lt;=EMT_Metaux_forte),"oui",IF(AND(AVERAGE(B56:C56)&lt;=Metauxfaible,D56&gt;=-EMT_Metaux_faible,D56&lt;=EMT_Metaux_faible),"oui","non"))))))</f>
      </c>
      <c r="F56" s="30">
        <f>IF(ISBLANK(FicheAnalysesComparatives!F56),"",SUBSTITUTE(FicheAnalysesComparatives!F56,"&lt;","")*1)</f>
      </c>
      <c r="G56" s="30">
        <f>IF(ISBLANK(FicheAnalysesComparatives!G56),"",SUBSTITUTE(FicheAnalysesComparatives!G56,"&lt;","")*1)</f>
      </c>
      <c r="H56" s="35">
        <f>IF(OR(G56="",F56=""),"",IF(AND(F56&lt;=SC_Metaux,G56&lt;=SC_Metaux),"-",(F56-AVERAGE(F56:G56))/AVERAGE(F56:G56)))</f>
      </c>
      <c r="I56" s="31">
        <f>IF(H56="","",IF(H56="-","oui",IF(OR(AND(AVERAGE(F56:G56)&gt;Metauxfaible,ABS(H56)&gt;3*EMT_Metaux_forte),AND(AVERAGE(F56:G56)&lt;Metauxfaible,ABS(H56)&gt;3*EMT_Metaux_faible)),"non*",IF(AND(F56&lt;=SC_Metaux,G56&lt;=SC_Metaux),"oui",IF(AND(AVERAGE(F56:G56)&gt;Metauxfaible,H56&gt;=-EMT_Metaux_forte,H56&lt;=EMT_Metaux_forte),"oui",IF(AND(AVERAGE(F56:G56)&lt;=Metauxfaible,H56&gt;=-EMT_Metaux_faible,H56&lt;=EMT_Metaux_faible),"oui","non"))))))</f>
      </c>
      <c r="J56" s="30">
        <f>IF(ISBLANK(FicheAnalysesComparatives!J56),"",SUBSTITUTE(FicheAnalysesComparatives!J56,"&lt;","")*1)</f>
      </c>
      <c r="K56" s="30">
        <f>IF(ISBLANK(FicheAnalysesComparatives!K56),"",SUBSTITUTE(FicheAnalysesComparatives!K56,"&lt;","")*1)</f>
      </c>
      <c r="L56" s="35">
        <f>IF(OR(K56="",J56=""),"",IF(AND(J56&lt;=SC_Metaux,K56&lt;=SC_Metaux),"-",(J56-AVERAGE(J56:K56))/AVERAGE(J56:K56)))</f>
      </c>
      <c r="M56" s="31">
        <f>IF(L56="","",IF(L56="-","oui",IF(OR(AND(AVERAGE(J56:K56)&gt;Metauxfaible,ABS(L56)&gt;3*EMT_Metaux_forte),AND(AVERAGE(J56:K56)&lt;Metauxfaible,ABS(L56)&gt;3*EMT_Metaux_faible)),"non*",IF(AND(J56&lt;=SC_Metaux,K56&lt;=SC_Metaux),"oui",IF(AND(AVERAGE(J56:K56)&gt;Metauxfaible,L56&gt;=-EMT_Metaux_forte,L56&lt;=EMT_Metaux_forte),"oui",IF(AND(AVERAGE(J56:K56)&lt;=Metauxfaible,L56&gt;=-EMT_Metaux_faible,L56&lt;=EMT_Metaux_faible),"oui","non"))))))</f>
      </c>
      <c r="N56"/>
    </row>
    <row r="57" spans="1:14" ht="12.75">
      <c r="A57" s="7" t="s">
        <v>3727</v>
      </c>
      <c r="B57" s="30">
        <f>IF(ISBLANK(FicheAnalysesComparatives!B57),"",SUBSTITUTE(FicheAnalysesComparatives!B57,"&lt;","")*1)</f>
      </c>
      <c r="C57" s="30">
        <f>IF(ISBLANK(FicheAnalysesComparatives!C57),"",SUBSTITUTE(FicheAnalysesComparatives!C57,"&lt;","")*1)</f>
      </c>
      <c r="D57" s="35">
        <f>IF(OR(C57="",B57=""),"",IF(AND(B57&lt;=SC_Metaux,C57&lt;=SC_Metaux),"-",(B57-AVERAGE(B57:C57))/AVERAGE(B57:C57)))</f>
      </c>
      <c r="E57" s="31">
        <f>IF(D57="","",IF(D57="-","oui",IF(OR(AND(AVERAGE(B57:C57)&gt;Metauxfaible,ABS(D57)&gt;3*EMT_Metaux_forte),AND(AVERAGE(B57:C57)&lt;Metauxfaible,ABS(D57)&gt;3*EMT_Metaux_faible)),"non*",IF(AND(B57&lt;=SC_Metaux,C57&lt;=SC_Metaux),"oui",IF(AND(AVERAGE(B57:C57)&gt;Metauxfaible,D57&gt;=-EMT_Metaux_forte,D57&lt;=EMT_Metaux_forte),"oui",IF(AND(AVERAGE(B57:C57)&lt;=Metauxfaible,D57&gt;=-EMT_Metaux_faible,D57&lt;=EMT_Metaux_faible),"oui","non"))))))</f>
      </c>
      <c r="F57" s="30">
        <f>IF(ISBLANK(FicheAnalysesComparatives!F57),"",SUBSTITUTE(FicheAnalysesComparatives!F57,"&lt;","")*1)</f>
      </c>
      <c r="G57" s="30">
        <f>IF(ISBLANK(FicheAnalysesComparatives!G57),"",SUBSTITUTE(FicheAnalysesComparatives!G57,"&lt;","")*1)</f>
      </c>
      <c r="H57" s="35">
        <f>IF(OR(G57="",F57=""),"",IF(AND(F57&lt;=SC_Metaux,G57&lt;=SC_Metaux),"-",(F57-AVERAGE(F57:G57))/AVERAGE(F57:G57)))</f>
      </c>
      <c r="I57" s="31">
        <f>IF(H57="","",IF(H57="-","oui",IF(OR(AND(AVERAGE(F57:G57)&gt;Metauxfaible,ABS(H57)&gt;3*EMT_Metaux_forte),AND(AVERAGE(F57:G57)&lt;Metauxfaible,ABS(H57)&gt;3*EMT_Metaux_faible)),"non*",IF(AND(F57&lt;=SC_Metaux,G57&lt;=SC_Metaux),"oui",IF(AND(AVERAGE(F57:G57)&gt;Metauxfaible,H57&gt;=-EMT_Metaux_forte,H57&lt;=EMT_Metaux_forte),"oui",IF(AND(AVERAGE(F57:G57)&lt;=Metauxfaible,H57&gt;=-EMT_Metaux_faible,H57&lt;=EMT_Metaux_faible),"oui","non"))))))</f>
      </c>
      <c r="J57" s="30">
        <f>IF(ISBLANK(FicheAnalysesComparatives!J57),"",SUBSTITUTE(FicheAnalysesComparatives!J57,"&lt;","")*1)</f>
      </c>
      <c r="K57" s="30">
        <f>IF(ISBLANK(FicheAnalysesComparatives!K57),"",SUBSTITUTE(FicheAnalysesComparatives!K57,"&lt;","")*1)</f>
      </c>
      <c r="L57" s="35">
        <f>IF(OR(K57="",J57=""),"",IF(AND(J57&lt;=SC_Metaux,K57&lt;=SC_Metaux),"-",(J57-AVERAGE(J57:K57))/AVERAGE(J57:K57)))</f>
      </c>
      <c r="M57" s="31">
        <f>IF(L57="","",IF(L57="-","oui",IF(OR(AND(AVERAGE(J57:K57)&gt;Metauxfaible,ABS(L57)&gt;3*EMT_Metaux_forte),AND(AVERAGE(J57:K57)&lt;Metauxfaible,ABS(L57)&gt;3*EMT_Metaux_faible)),"non*",IF(AND(J57&lt;=SC_Metaux,K57&lt;=SC_Metaux),"oui",IF(AND(AVERAGE(J57:K57)&gt;Metauxfaible,L57&gt;=-EMT_Metaux_forte,L57&lt;=EMT_Metaux_forte),"oui",IF(AND(AVERAGE(J57:K57)&lt;=Metauxfaible,L57&gt;=-EMT_Metaux_faible,L57&lt;=EMT_Metaux_faible),"oui","non"))))))</f>
      </c>
      <c r="N57"/>
    </row>
    <row r="58" spans="1:14" ht="12.75">
      <c r="A58" s="7" t="s">
        <v>1420</v>
      </c>
      <c r="B58" s="30">
        <f>IF(ISBLANK(FicheAnalysesComparatives!B58),"",SUBSTITUTE(FicheAnalysesComparatives!B58,"&lt;","")*1)</f>
      </c>
      <c r="C58" s="30">
        <f>IF(ISBLANK(FicheAnalysesComparatives!C58),"",SUBSTITUTE(FicheAnalysesComparatives!C58,"&lt;","")*1)</f>
      </c>
      <c r="D58" s="35">
        <f>IF(OR(C58="",B58=""),"",IF(AND(B58&lt;=SC_Metaux,C58&lt;=SC_Metaux),"-",(B58-AVERAGE(B58:C58))/AVERAGE(B58:C58)))</f>
      </c>
      <c r="E58" s="31">
        <f>IF(D58="","",IF(D58="-","oui",IF(OR(AND(AVERAGE(B58:C58)&gt;Metauxfaible,ABS(D58)&gt;3*EMT_Metaux_forte),AND(AVERAGE(B58:C58)&lt;Metauxfaible,ABS(D58)&gt;3*EMT_Metaux_faible)),"non*",IF(AND(B58&lt;=SC_Metaux,C58&lt;=SC_Metaux),"oui",IF(AND(AVERAGE(B58:C58)&gt;Metauxfaible,D58&gt;=-EMT_Metaux_forte,D58&lt;=EMT_Metaux_forte),"oui",IF(AND(AVERAGE(B58:C58)&lt;=Metauxfaible,D58&gt;=-EMT_Metaux_faible,D58&lt;=EMT_Metaux_faible),"oui","non"))))))</f>
      </c>
      <c r="F58" s="30">
        <f>IF(ISBLANK(FicheAnalysesComparatives!F58),"",SUBSTITUTE(FicheAnalysesComparatives!F58,"&lt;","")*1)</f>
      </c>
      <c r="G58" s="30">
        <f>IF(ISBLANK(FicheAnalysesComparatives!G58),"",SUBSTITUTE(FicheAnalysesComparatives!G58,"&lt;","")*1)</f>
      </c>
      <c r="H58" s="35">
        <f>IF(OR(G58="",F58=""),"",IF(AND(F58&lt;=SC_Metaux,G58&lt;=SC_Metaux),"-",(F58-AVERAGE(F58:G58))/AVERAGE(F58:G58)))</f>
      </c>
      <c r="I58" s="31">
        <f>IF(H58="","",IF(H58="-","oui",IF(OR(AND(AVERAGE(F58:G58)&gt;Metauxfaible,ABS(H58)&gt;3*EMT_Metaux_forte),AND(AVERAGE(F58:G58)&lt;Metauxfaible,ABS(H58)&gt;3*EMT_Metaux_faible)),"non*",IF(AND(F58&lt;=SC_Metaux,G58&lt;=SC_Metaux),"oui",IF(AND(AVERAGE(F58:G58)&gt;Metauxfaible,H58&gt;=-EMT_Metaux_forte,H58&lt;=EMT_Metaux_forte),"oui",IF(AND(AVERAGE(F58:G58)&lt;=Metauxfaible,H58&gt;=-EMT_Metaux_faible,H58&lt;=EMT_Metaux_faible),"oui","non"))))))</f>
      </c>
      <c r="J58" s="30">
        <f>IF(ISBLANK(FicheAnalysesComparatives!J58),"",SUBSTITUTE(FicheAnalysesComparatives!J58,"&lt;","")*1)</f>
      </c>
      <c r="K58" s="30">
        <f>IF(ISBLANK(FicheAnalysesComparatives!K58),"",SUBSTITUTE(FicheAnalysesComparatives!K58,"&lt;","")*1)</f>
      </c>
      <c r="L58" s="35">
        <f>IF(OR(K58="",J58=""),"",IF(AND(J58&lt;=SC_Metaux,K58&lt;=SC_Metaux),"-",(J58-AVERAGE(J58:K58))/AVERAGE(J58:K58)))</f>
      </c>
      <c r="M58" s="31">
        <f>IF(L58="","",IF(L58="-","oui",IF(OR(AND(AVERAGE(J58:K58)&gt;Metauxfaible,ABS(L58)&gt;3*EMT_Metaux_forte),AND(AVERAGE(J58:K58)&lt;Metauxfaible,ABS(L58)&gt;3*EMT_Metaux_faible)),"non*",IF(AND(J58&lt;=SC_Metaux,K58&lt;=SC_Metaux),"oui",IF(AND(AVERAGE(J58:K58)&gt;Metauxfaible,L58&gt;=-EMT_Metaux_forte,L58&lt;=EMT_Metaux_forte),"oui",IF(AND(AVERAGE(J58:K58)&lt;=Metauxfaible,L58&gt;=-EMT_Metaux_faible,L58&lt;=EMT_Metaux_faible),"oui","non"))))))</f>
      </c>
      <c r="N58"/>
    </row>
    <row r="59" spans="1:14" ht="12.75">
      <c r="A59" s="7" t="s">
        <v>1207</v>
      </c>
      <c r="B59" s="30">
        <f>IF(ISBLANK(FicheAnalysesComparatives!B59),"",SUBSTITUTE(FicheAnalysesComparatives!B59,"&lt;","")*1)</f>
      </c>
      <c r="C59" s="30">
        <f>IF(ISBLANK(FicheAnalysesComparatives!C59),"",SUBSTITUTE(FicheAnalysesComparatives!C59,"&lt;","")*1)</f>
      </c>
      <c r="D59" s="35">
        <f>IF(AND(C59&lt;&gt;"",B59&lt;&gt;""),((B59-AVERAGE(B59:C59))/AVERAGE(B59:C59)),"")</f>
      </c>
      <c r="E59" s="31">
        <f>IF(D59="","",IF(D59="-","oui",IF(OR(AND(AVERAGE(B59:C59)&gt;CNfaible,ABS(D59)&gt;3*EMT_CN_forte),AND(AVERAGE(B59:C59)&lt;CNfaible,ABS(D59)&gt;3*EMT_CN_faible)),"non*",IF(AND(B59&lt;=SC_CN,C59&lt;=SC_CN),"oui",IF(AND(AVERAGE(B59:C59)&gt;CNfaible,D59&gt;=-EMT_CN_forte,D59&lt;=EMT_CN_forte),"oui",IF(AND(AVERAGE(B59:C59)&lt;=CNfaible,D59&gt;=-EMT_CN_faible,D59&lt;=EMT_CN_faible),"oui","non"))))))</f>
      </c>
      <c r="F59" s="30">
        <f>IF(ISBLANK(FicheAnalysesComparatives!F59),"",SUBSTITUTE(FicheAnalysesComparatives!F59,"&lt;","")*1)</f>
      </c>
      <c r="G59" s="30">
        <f>IF(ISBLANK(FicheAnalysesComparatives!G59),"",SUBSTITUTE(FicheAnalysesComparatives!G59,"&lt;","")*1)</f>
      </c>
      <c r="H59" s="35">
        <f>IF(AND(G59&lt;&gt;"",F59&lt;&gt;""),((F59-AVERAGE(F59:G59))/AVERAGE(F59:G59)),"")</f>
      </c>
      <c r="I59" s="31">
        <f>IF(H59="","",IF(H59="-","oui",IF(OR(AND(AVERAGE(F59:G59)&gt;CNfaible,ABS(H59)&gt;3*EMT_CN_forte),AND(AVERAGE(F59:G59)&lt;CNfaible,ABS(H59)&gt;3*EMT_CN_faible)),"non*",IF(AND(F59&lt;=SC_CN,G59&lt;=SC_CN),"oui",IF(AND(AVERAGE(F59:G59)&gt;CNfaible,H59&gt;=-EMT_CN_forte,H59&lt;=EMT_CN_forte),"oui",IF(AND(AVERAGE(F59:G59)&lt;=CNfaible,H59&gt;=-EMT_CN_faible,H59&lt;=EMT_CN_faible),"oui","non"))))))</f>
      </c>
      <c r="J59" s="30">
        <f>IF(ISBLANK(FicheAnalysesComparatives!J59),"",SUBSTITUTE(FicheAnalysesComparatives!J59,"&lt;","")*1)</f>
      </c>
      <c r="K59" s="30">
        <f>IF(ISBLANK(FicheAnalysesComparatives!K59),"",SUBSTITUTE(FicheAnalysesComparatives!K59,"&lt;","")*1)</f>
      </c>
      <c r="L59" s="35">
        <f>IF(AND(K59&lt;&gt;"",J59&lt;&gt;""),((J59-AVERAGE(J59:K59))/AVERAGE(J59:K59)),"")</f>
      </c>
      <c r="M59" s="31">
        <f>IF(L59="","",IF(L59="-","oui",IF(OR(AND(AVERAGE(J59:K59)&gt;CNfaible,ABS(L59)&gt;3*EMT_CN_forte),AND(AVERAGE(J59:K59)&lt;CNfaible,ABS(L59)&gt;3*EMT_CN_faible)),"non*",IF(AND(J59&lt;=SC_CN,K59&lt;=SC_CN),"oui",IF(AND(AVERAGE(J59:K59)&gt;CNfaible,L59&gt;=-EMT_CN_forte,L59&lt;=EMT_CN_forte),"oui",IF(AND(AVERAGE(J59:K59)&lt;=CNfaible,L59&gt;=-EMT_CN_faible,L59&lt;=EMT_CN_faible),"oui","non"))))))</f>
      </c>
      <c r="N59"/>
    </row>
    <row r="60" spans="1:14" ht="12.75">
      <c r="A60" s="7" t="s">
        <v>3731</v>
      </c>
      <c r="B60" s="30">
        <f>IF(ISBLANK(FicheAnalysesComparatives!B60),"",SUBSTITUTE(FicheAnalysesComparatives!B60,"&lt;","")*1)</f>
      </c>
      <c r="C60" s="30">
        <f>IF(ISBLANK(FicheAnalysesComparatives!C60),"",SUBSTITUTE(FicheAnalysesComparatives!C60,"&lt;","")*1)</f>
      </c>
      <c r="D60" s="35">
        <f>IF(OR(C60="",B60=""),"",IF(AND(B60&lt;=SC_AOX,C60&lt;=SC_AOX),"-",(B60-AVERAGE(B60:C60))/AVERAGE(B60:C60)))</f>
      </c>
      <c r="E60" s="31">
        <f>IF(D60="","",IF(D60="-","oui",IF(OR(AND(AVERAGE(B60:C60)&gt;AOXfaible,ABS(D60)&gt;3*EMT_AOX_forte),AND(AVERAGE(B60:C60)&lt;AOXfaible,ABS(D60)&gt;3*EMT_AOX_faible)),"non*",IF(AND(B60&lt;=SC_AOX,C60&lt;=SC_AOX),"oui",IF(AND(AVERAGE(B60:C60)&gt;AOXfaible,D60&gt;=-EMT_AOX_forte,D60&lt;=EMT_AOX_forte),"oui",IF(AND(AVERAGE(B60:C60)&lt;=AOXfaible,D60&gt;=-EMT_AOX_faible,D60&lt;=EMT_AOX_faible),"oui","non"))))))</f>
      </c>
      <c r="F60" s="30">
        <f>IF(ISBLANK(FicheAnalysesComparatives!F60),"",SUBSTITUTE(FicheAnalysesComparatives!F60,"&lt;","")*1)</f>
      </c>
      <c r="G60" s="30">
        <f>IF(ISBLANK(FicheAnalysesComparatives!G60),"",SUBSTITUTE(FicheAnalysesComparatives!G60,"&lt;","")*1)</f>
      </c>
      <c r="H60" s="35">
        <f>IF(OR(G60="",F60=""),"",IF(AND(F60&lt;=SC_AOX,G60&lt;=SC_AOX),"-",(F60-AVERAGE(F60:G60))/AVERAGE(F60:G60)))</f>
      </c>
      <c r="I60" s="31">
        <f>IF(H60="","",IF(H60="-","oui",IF(OR(AND(AVERAGE(F60:G60)&gt;AOXfaible,ABS(H60)&gt;3*EMT_AOX_forte),AND(AVERAGE(F60:G60)&lt;AOXfaible,ABS(H60)&gt;3*EMT_AOX_faible)),"non*",IF(AND(F60&lt;=SC_AOX,G60&lt;=SC_AOX),"oui",IF(AND(AVERAGE(F60:G60)&gt;AOXfaible,H60&gt;=-EMT_AOX_forte,H60&lt;=EMT_AOX_forte),"oui",IF(AND(AVERAGE(F60:G60)&lt;=AOXfaible,H60&gt;=-EMT_AOX_faible,H60&lt;=EMT_AOX_faible),"oui","non"))))))</f>
      </c>
      <c r="J60" s="30">
        <f>IF(ISBLANK(FicheAnalysesComparatives!J60),"",SUBSTITUTE(FicheAnalysesComparatives!J60,"&lt;","")*1)</f>
      </c>
      <c r="K60" s="30">
        <f>IF(ISBLANK(FicheAnalysesComparatives!K60),"",SUBSTITUTE(FicheAnalysesComparatives!K60,"&lt;","")*1)</f>
      </c>
      <c r="L60" s="35">
        <f>IF(OR(K60="",J60=""),"",IF(AND(J60&lt;=SC_AOX,K60&lt;=SC_AOX),"-",(J60-AVERAGE(J60:K60))/AVERAGE(J60:K60)))</f>
      </c>
      <c r="M60" s="31">
        <f>IF(L60="","",IF(L60="-","oui",IF(OR(AND(AVERAGE(J60:K60)&gt;AOXfaible,ABS(L60)&gt;3*EMT_AOX_forte),AND(AVERAGE(J60:K60)&lt;AOXfaible,ABS(L60)&gt;3*EMT_AOX_faible)),"non*",IF(AND(J60&lt;=SC_AOX,K60&lt;=SC_AOX),"oui",IF(AND(AVERAGE(J60:K60)&gt;AOXfaible,L60&gt;=-EMT_AOX_forte,L60&lt;=EMT_AOX_forte),"oui",IF(AND(AVERAGE(J60:K60)&lt;=AOXfaible,L60&gt;=-EMT_AOX_faible,L60&lt;=EMT_AOX_faible),"oui","non"))))))</f>
      </c>
      <c r="N60"/>
    </row>
    <row r="61" spans="1:14" ht="12.75">
      <c r="A61" s="7" t="s">
        <v>1195</v>
      </c>
      <c r="B61" s="30">
        <f>IF(ISBLANK(FicheAnalysesComparatives!B61),"",SUBSTITUTE(FicheAnalysesComparatives!B61,"&lt;","")*1)</f>
      </c>
      <c r="C61" s="30">
        <f>IF(ISBLANK(FicheAnalysesComparatives!C61),"",SUBSTITUTE(FicheAnalysesComparatives!C61,"&lt;","")*1)</f>
      </c>
      <c r="D61" s="35">
        <f>IF(OR(C61="",B61=""),"",IF(AND(B61&lt;=SC_COT,C61&lt;=SC_COT),"-",(B61-AVERAGE(B61:C61))/AVERAGE(B61:C61)))</f>
      </c>
      <c r="E61" s="31">
        <f>IF(D61="","",IF(D61="-","oui",IF(OR(AND(AVERAGE(B61:C61)&gt;COTfaible,ABS(D61)&gt;3*EMT_COT_forte),AND(AVERAGE(B61:C61)&lt;COTfaible,ABS(D61)&gt;3*EMT_COT_faible)),"non*",IF(AND(B61&lt;=SC_COT,C61&lt;=SC_COT),"oui",IF(AND(AVERAGE(B61:C61)&gt;COTfaible,D61&gt;=-EMT_COT_forte,D61&lt;=EMT_COT_forte),"oui",IF(AND(AVERAGE(B61:C61)&lt;=COTfaible,D61&gt;=-EMT_COT_faible,D61&lt;=EMT_COT_faible),"oui","non"))))))</f>
      </c>
      <c r="F61" s="30">
        <f>IF(ISBLANK(FicheAnalysesComparatives!F61),"",SUBSTITUTE(FicheAnalysesComparatives!F61,"&lt;","")*1)</f>
      </c>
      <c r="G61" s="30">
        <f>IF(ISBLANK(FicheAnalysesComparatives!G61),"",SUBSTITUTE(FicheAnalysesComparatives!G61,"&lt;","")*1)</f>
      </c>
      <c r="H61" s="35">
        <f>IF(OR(G61="",F61=""),"",IF(AND(F61&lt;=SC_COT,G61&lt;=SC_COT),"-",(F61-AVERAGE(F61:G61))/AVERAGE(F61:G61)))</f>
      </c>
      <c r="I61" s="31">
        <f>IF(H61="","",IF(H61="-","oui",IF(OR(AND(AVERAGE(F61:G61)&gt;COTfaible,ABS(H61)&gt;3*EMT_COT_forte),AND(AVERAGE(F61:G61)&lt;COTfaible,ABS(H61)&gt;3*EMT_COT_faible)),"non*",IF(AND(F61&lt;=SC_COT,G61&lt;=SC_COT),"oui",IF(AND(AVERAGE(F61:G61)&gt;COTfaible,H61&gt;=-EMT_COT_forte,H61&lt;=EMT_COT_forte),"oui",IF(AND(AVERAGE(F61:G61)&lt;=COTfaible,H61&gt;=-EMT_COT_faible,H61&lt;=EMT_COT_faible),"oui","non"))))))</f>
      </c>
      <c r="J61" s="30">
        <f>IF(ISBLANK(FicheAnalysesComparatives!J61),"",SUBSTITUTE(FicheAnalysesComparatives!J61,"&lt;","")*1)</f>
      </c>
      <c r="K61" s="30">
        <f>IF(ISBLANK(FicheAnalysesComparatives!K61),"",SUBSTITUTE(FicheAnalysesComparatives!K61,"&lt;","")*1)</f>
      </c>
      <c r="L61" s="35">
        <f>IF(OR(K61="",J61=""),"",IF(AND(J61&lt;=SC_COT,K61&lt;=SC_COT),"-",(J61-AVERAGE(J61:K61))/AVERAGE(J61:K61)))</f>
      </c>
      <c r="M61" s="31">
        <f>IF(L61="","",IF(L61="-","oui",IF(OR(AND(AVERAGE(J61:K61)&gt;COTfaible,ABS(L61)&gt;3*EMT_COT_forte),AND(AVERAGE(J61:K61)&lt;COTfaible,ABS(L61)&gt;3*EMT_COT_faible)),"non*",IF(AND(J61&lt;=SC_COT,K61&lt;=SC_COT),"oui",IF(AND(AVERAGE(J61:K61)&gt;COTfaible,L61&gt;=-EMT_COT_forte,L61&lt;=EMT_COT_forte),"oui",IF(AND(AVERAGE(J61:K61)&lt;=COTfaible,L61&gt;=-EMT_COT_faible,L61&lt;=EMT_COT_faible),"oui","non"))))))</f>
      </c>
      <c r="N61"/>
    </row>
    <row r="62" spans="1:14" ht="12.75">
      <c r="A62" s="7" t="s">
        <v>724</v>
      </c>
      <c r="B62" s="30">
        <f>IF(ISBLANK(FicheAnalysesComparatives!B62),"",SUBSTITUTE(FicheAnalysesComparatives!B62,"&lt;","")*1)</f>
      </c>
      <c r="C62" s="30">
        <f>IF(ISBLANK(FicheAnalysesComparatives!C62),"",SUBSTITUTE(FicheAnalysesComparatives!C62,"&lt;","")*1)</f>
      </c>
      <c r="D62" s="35">
        <f>IF(OR(C62="",B62=""),"",IF(AND(B62&lt;=SC_Mi,C62&lt;=SC_Mi),"-",(B62-AVERAGE(B62:C62))/AVERAGE(B62:C62)))</f>
      </c>
      <c r="E62" s="31">
        <f>IF(D62="","",IF(D62="-","oui",IF(OR(AND(AVERAGE(B62:C62)&gt;Mifaible,ABS(D62)&gt;3*EMT_Mi_forte),AND(AVERAGE(B62:C62)&lt;Mifaible,ABS(D62)&gt;3*EMT_Mi_faible)),"non*",IF(AND(B62&lt;=SC_Mi,C62&lt;=SC_Mi),"oui",IF(AND(AVERAGE(B62:C62)&gt;Mifaible,D62&gt;=-EMT_Mi_forte,D62&lt;=EMT_Mi_forte),"oui",IF(AND(AVERAGE(B62:C62)&lt;=Mifaible,D62&gt;=-EMT_Mi_faible,D62&lt;=EMT_Mi_faible),"oui","non"))))))</f>
      </c>
      <c r="F62" s="30">
        <f>IF(ISBLANK(FicheAnalysesComparatives!F62),"",SUBSTITUTE(FicheAnalysesComparatives!F62,"&lt;","")*1)</f>
      </c>
      <c r="G62" s="30">
        <f>IF(ISBLANK(FicheAnalysesComparatives!G62),"",SUBSTITUTE(FicheAnalysesComparatives!G62,"&lt;","")*1)</f>
      </c>
      <c r="H62" s="35">
        <f>IF(OR(G62="",F62=""),"",IF(AND(F62&lt;=SC_Mi,G62&lt;=SC_Mi),"-",(F62-AVERAGE(F62:G62))/AVERAGE(F62:G62)))</f>
      </c>
      <c r="I62" s="31">
        <f>IF(H62="","",IF(H62="-","oui",IF(OR(AND(AVERAGE(F62:G62)&gt;Mifaible,ABS(H62)&gt;3*EMT_Mi_forte),AND(AVERAGE(F62:G62)&lt;Mifaible,ABS(H62)&gt;3*EMT_Mi_faible)),"non*",IF(AND(F62&lt;=SC_Mi,G62&lt;=SC_Mi),"oui",IF(AND(AVERAGE(F62:G62)&gt;Mifaible,H62&gt;=-EMT_Mi_forte,H62&lt;=EMT_Mi_forte),"oui",IF(AND(AVERAGE(F62:G62)&lt;=Mifaible,H62&gt;=-EMT_Mi_faible,H62&lt;=EMT_Mi_faible),"oui","non"))))))</f>
      </c>
      <c r="J62" s="30">
        <f>IF(ISBLANK(FicheAnalysesComparatives!J62),"",SUBSTITUTE(FicheAnalysesComparatives!J62,"&lt;","")*1)</f>
      </c>
      <c r="K62" s="30">
        <f>IF(ISBLANK(FicheAnalysesComparatives!K62),"",SUBSTITUTE(FicheAnalysesComparatives!K62,"&lt;","")*1)</f>
      </c>
      <c r="L62" s="35">
        <f>IF(OR(K62="",J62=""),"",IF(AND(J62&lt;=SC_Mi,K62&lt;=SC_Mi),"-",(J62-AVERAGE(J62:K62))/AVERAGE(J62:K62)))</f>
      </c>
      <c r="M62" s="31">
        <f>IF(L62="","",IF(L62="-","oui",IF(OR(AND(AVERAGE(J62:K62)&gt;Mifaible,ABS(L62)&gt;3*EMT_Mi_forte),AND(AVERAGE(J62:K62)&lt;Mifaible,ABS(L62)&gt;3*EMT_Mi_faible)),"non*",IF(AND(J62&lt;=SC_Mi,K62&lt;=SC_Mi),"oui",IF(AND(AVERAGE(J62:K62)&gt;Mifaible,L62&gt;=-EMT_Mi_forte,L62&lt;=EMT_Mi_forte),"oui",IF(AND(AVERAGE(J62:K62)&lt;=Mifaible,L62&gt;=-EMT_Mi_faible,L62&lt;=EMT_Mi_faible),"oui","non"))))))</f>
      </c>
      <c r="N62"/>
    </row>
    <row r="63" spans="1:14" ht="12.75">
      <c r="A63" s="7" t="s">
        <v>1966</v>
      </c>
      <c r="B63" s="30">
        <f>IF(ISBLANK(FicheAnalysesComparatives!B63),"",SUBSTITUTE(FicheAnalysesComparatives!B63,"&lt;","")*1)</f>
      </c>
      <c r="C63" s="30">
        <f>IF(ISBLANK(FicheAnalysesComparatives!C63),"",SUBSTITUTE(FicheAnalysesComparatives!C63,"&lt;","")*1)</f>
      </c>
      <c r="D63" s="35">
        <f>IF(AND(C63&lt;&gt;"",B63&lt;&gt;""),((B63-AVERAGE(B63:C63))/AVERAGE(B63:C63)),"")</f>
      </c>
      <c r="E63" s="31">
        <f>IF(D63="","",IF(D63="-","oui",IF(OR(AND(AVERAGE(B63:C63)&gt;COTfaible,ABS(D63)&gt;3*EMT_COT_forte),AND(AVERAGE(B63:C63)&lt;COTfaible,ABS(D63)&gt;3*EMT_COT_faible)),"non*",IF(AND(B63&lt;=SC_COT,C63&lt;=SC_COT),"oui",IF(AND(AVERAGE(B63:C63)&gt;COTfaible,D63&gt;=-EMT_COT_forte,D63&lt;=EMT_COT_forte),"oui",IF(AND(AVERAGE(B63:C63)&lt;=COTfaible,D63&gt;=-EMT_COT_faible,D63&lt;=EMT_COT_faible),"oui","non"))))))</f>
      </c>
      <c r="F63" s="30">
        <f>IF(ISBLANK(FicheAnalysesComparatives!F63),"",SUBSTITUTE(FicheAnalysesComparatives!F63,"&lt;","")*1)</f>
      </c>
      <c r="G63" s="30">
        <f>IF(ISBLANK(FicheAnalysesComparatives!G63),"",SUBSTITUTE(FicheAnalysesComparatives!G63,"&lt;","")*1)</f>
      </c>
      <c r="H63" s="35">
        <f>IF(AND(G63&lt;&gt;"",F63&lt;&gt;""),((F63-AVERAGE(F63:G63))/AVERAGE(F63:G63)),"")</f>
      </c>
      <c r="I63" s="31">
        <f>IF(H63="","",IF(H63="-","oui",IF(OR(AND(AVERAGE(F63:G63)&gt;COTfaible,ABS(H63)&gt;3*EMT_COT_forte),AND(AVERAGE(F63:G63)&lt;COTfaible,ABS(H63)&gt;3*EMT_COT_faible)),"non*",IF(AND(F63&lt;=SC_COT,G63&lt;=SC_COT),"oui",IF(AND(AVERAGE(F63:G63)&gt;COTfaible,H63&gt;=-EMT_COT_forte,H63&lt;=EMT_COT_forte),"oui",IF(AND(AVERAGE(F63:G63)&lt;=COTfaible,H63&gt;=-EMT_COT_faible,H63&lt;=EMT_COT_faible),"oui","non"))))))</f>
      </c>
      <c r="J63" s="30">
        <f>IF(ISBLANK(FicheAnalysesComparatives!J63),"",SUBSTITUTE(FicheAnalysesComparatives!J63,"&lt;","")*1)</f>
      </c>
      <c r="K63" s="30">
        <f>IF(ISBLANK(FicheAnalysesComparatives!K63),"",SUBSTITUTE(FicheAnalysesComparatives!K63,"&lt;","")*1)</f>
      </c>
      <c r="L63" s="35">
        <f>IF(AND(K63&lt;&gt;"",J63&lt;&gt;""),((J63-AVERAGE(J63:K63))/AVERAGE(J63:K63)),"")</f>
      </c>
      <c r="M63" s="31">
        <f>IF(L63="","",IF(L63="-","oui",IF(OR(AND(AVERAGE(J63:K63)&gt;COTfaible,ABS(L63)&gt;3*EMT_COT_forte),AND(AVERAGE(J63:K63)&lt;COTfaible,ABS(L63)&gt;3*EMT_COT_faible)),"non*",IF(AND(J63&lt;=SC_COT,K63&lt;=SC_COT),"oui",IF(AND(AVERAGE(J63:K63)&gt;COTfaible,L63&gt;=-EMT_COT_forte,L63&lt;=EMT_COT_forte),"oui",IF(AND(AVERAGE(J63:K63)&lt;=COTfaible,L63&gt;=-EMT_COT_faible,L63&lt;=EMT_COT_faible),"oui","non"))))))</f>
      </c>
      <c r="N63"/>
    </row>
    <row r="64" spans="12:14" ht="12.75">
      <c r="L64"/>
      <c r="M64"/>
      <c r="N64"/>
    </row>
    <row r="65" spans="12:14" ht="12.75">
      <c r="L65"/>
      <c r="M65"/>
      <c r="N65"/>
    </row>
  </sheetData>
  <mergeCells count="13">
    <mergeCell ref="B38:E38"/>
    <mergeCell ref="J38:M38"/>
    <mergeCell ref="A37:M37"/>
    <mergeCell ref="C3:E3"/>
    <mergeCell ref="B10:E10"/>
    <mergeCell ref="J10:M10"/>
    <mergeCell ref="A9:M9"/>
    <mergeCell ref="F10:I10"/>
    <mergeCell ref="A1:M1"/>
    <mergeCell ref="L4:M4"/>
    <mergeCell ref="L5:M5"/>
    <mergeCell ref="A4:C4"/>
    <mergeCell ref="A5:C5"/>
  </mergeCells>
  <conditionalFormatting sqref="E12:E35 M12:M35 I12:I35 E40:E63 I40:I63 M40:M63">
    <cfRule type="cellIs" priority="1" dxfId="2" operator="equal" stopIfTrue="1">
      <formula>"oui"</formula>
    </cfRule>
    <cfRule type="cellIs" priority="2" dxfId="6" operator="equal" stopIfTrue="1">
      <formula>"non"</formula>
    </cfRule>
  </conditionalFormatting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I65"/>
  <sheetViews>
    <sheetView workbookViewId="0" topLeftCell="A1">
      <selection activeCell="G51" sqref="G51"/>
    </sheetView>
  </sheetViews>
  <sheetFormatPr defaultColWidth="11.421875" defaultRowHeight="12.75"/>
  <cols>
    <col min="2" max="2" width="15.28125" style="0" customWidth="1"/>
    <col min="3" max="3" width="17.00390625" style="0" customWidth="1"/>
    <col min="4" max="4" width="14.421875" style="0" customWidth="1"/>
    <col min="6" max="6" width="19.00390625" style="0" bestFit="1" customWidth="1"/>
    <col min="7" max="7" width="47.8515625" style="0" bestFit="1" customWidth="1"/>
    <col min="8" max="8" width="21.00390625" style="0" bestFit="1" customWidth="1"/>
  </cols>
  <sheetData>
    <row r="1" spans="1:9" ht="21" thickBot="1">
      <c r="A1" s="22"/>
      <c r="B1" s="304" t="s">
        <v>1382</v>
      </c>
      <c r="C1" s="305"/>
      <c r="D1" s="22"/>
      <c r="E1" t="s">
        <v>538</v>
      </c>
      <c r="F1" t="s">
        <v>3891</v>
      </c>
      <c r="G1" t="s">
        <v>3886</v>
      </c>
      <c r="H1" t="s">
        <v>2231</v>
      </c>
      <c r="I1" t="s">
        <v>1967</v>
      </c>
    </row>
    <row r="2" spans="2:9" ht="12.75">
      <c r="B2" s="23" t="s">
        <v>1359</v>
      </c>
      <c r="C2" s="24">
        <v>15</v>
      </c>
      <c r="D2" t="str">
        <f>RéférenceContrôle!B5</f>
        <v>SEVENANS (90)</v>
      </c>
      <c r="E2">
        <f>MATCH(RéférenceContrôle!B5,RéférenceCDA!A2:A2000)</f>
        <v>1225</v>
      </c>
      <c r="F2" t="s">
        <v>1642</v>
      </c>
      <c r="G2" t="s">
        <v>1194</v>
      </c>
      <c r="H2" t="s">
        <v>1920</v>
      </c>
      <c r="I2" t="s">
        <v>3731</v>
      </c>
    </row>
    <row r="3" spans="2:9" ht="12.75">
      <c r="B3" s="27" t="s">
        <v>1358</v>
      </c>
      <c r="C3" s="28">
        <v>80</v>
      </c>
      <c r="F3" t="s">
        <v>1643</v>
      </c>
      <c r="G3" t="s">
        <v>539</v>
      </c>
      <c r="H3" t="s">
        <v>1773</v>
      </c>
      <c r="I3" t="s">
        <v>1968</v>
      </c>
    </row>
    <row r="4" spans="2:9" ht="12.75">
      <c r="B4" s="27" t="s">
        <v>1360</v>
      </c>
      <c r="C4" s="29">
        <v>0.3</v>
      </c>
      <c r="F4" t="s">
        <v>3922</v>
      </c>
      <c r="G4" t="s">
        <v>540</v>
      </c>
      <c r="H4" t="s">
        <v>1774</v>
      </c>
      <c r="I4" t="s">
        <v>3765</v>
      </c>
    </row>
    <row r="5" spans="2:8" ht="13.5" thickBot="1">
      <c r="B5" s="25" t="s">
        <v>1361</v>
      </c>
      <c r="C5" s="26">
        <v>0.2</v>
      </c>
      <c r="F5" t="s">
        <v>3890</v>
      </c>
      <c r="G5" t="s">
        <v>541</v>
      </c>
      <c r="H5" t="s">
        <v>1923</v>
      </c>
    </row>
    <row r="6" spans="2:8" ht="12.75">
      <c r="B6" s="23" t="s">
        <v>1365</v>
      </c>
      <c r="C6" s="24">
        <v>80</v>
      </c>
      <c r="F6" t="s">
        <v>3919</v>
      </c>
      <c r="G6" t="s">
        <v>542</v>
      </c>
      <c r="H6" t="s">
        <v>2232</v>
      </c>
    </row>
    <row r="7" spans="2:8" ht="12.75">
      <c r="B7" s="27" t="s">
        <v>1362</v>
      </c>
      <c r="C7" s="28">
        <v>250</v>
      </c>
      <c r="F7" t="s">
        <v>1644</v>
      </c>
      <c r="G7" t="s">
        <v>543</v>
      </c>
      <c r="H7" t="s">
        <v>2233</v>
      </c>
    </row>
    <row r="8" spans="2:8" ht="12.75">
      <c r="B8" s="27" t="s">
        <v>1363</v>
      </c>
      <c r="C8" s="29">
        <v>0.3</v>
      </c>
      <c r="F8" t="s">
        <v>3892</v>
      </c>
      <c r="G8" t="s">
        <v>544</v>
      </c>
      <c r="H8" t="s">
        <v>3887</v>
      </c>
    </row>
    <row r="9" spans="2:8" ht="13.5" thickBot="1">
      <c r="B9" s="25" t="s">
        <v>1364</v>
      </c>
      <c r="C9" s="26">
        <v>0.1</v>
      </c>
      <c r="F9" t="s">
        <v>3893</v>
      </c>
      <c r="G9" t="s">
        <v>545</v>
      </c>
      <c r="H9" t="s">
        <v>1775</v>
      </c>
    </row>
    <row r="10" spans="2:8" ht="12.75">
      <c r="B10" s="23" t="s">
        <v>727</v>
      </c>
      <c r="C10" s="24">
        <v>20</v>
      </c>
      <c r="F10" t="s">
        <v>3918</v>
      </c>
      <c r="G10" t="s">
        <v>546</v>
      </c>
      <c r="H10" t="s">
        <v>3888</v>
      </c>
    </row>
    <row r="11" spans="2:8" ht="12.75">
      <c r="B11" s="27" t="s">
        <v>728</v>
      </c>
      <c r="C11" s="28">
        <v>150</v>
      </c>
      <c r="F11" t="s">
        <v>3917</v>
      </c>
      <c r="G11" t="s">
        <v>547</v>
      </c>
      <c r="H11" t="s">
        <v>1776</v>
      </c>
    </row>
    <row r="12" spans="2:7" ht="12.75">
      <c r="B12" s="27" t="s">
        <v>729</v>
      </c>
      <c r="C12" s="29">
        <v>0.3</v>
      </c>
      <c r="F12" t="s">
        <v>3894</v>
      </c>
      <c r="G12" t="s">
        <v>548</v>
      </c>
    </row>
    <row r="13" spans="2:7" ht="13.5" thickBot="1">
      <c r="B13" s="25" t="s">
        <v>730</v>
      </c>
      <c r="C13" s="26">
        <v>0.1</v>
      </c>
      <c r="F13" t="s">
        <v>3920</v>
      </c>
      <c r="G13" t="s">
        <v>549</v>
      </c>
    </row>
    <row r="14" spans="2:7" ht="12.75">
      <c r="B14" s="23" t="s">
        <v>1369</v>
      </c>
      <c r="C14" s="24">
        <v>15</v>
      </c>
      <c r="F14" t="s">
        <v>3921</v>
      </c>
      <c r="G14" t="s">
        <v>550</v>
      </c>
    </row>
    <row r="15" spans="2:7" ht="12.75">
      <c r="B15" s="27" t="s">
        <v>1366</v>
      </c>
      <c r="C15" s="28">
        <v>100</v>
      </c>
      <c r="F15" t="s">
        <v>3895</v>
      </c>
      <c r="G15" t="s">
        <v>551</v>
      </c>
    </row>
    <row r="16" spans="2:7" ht="12.75">
      <c r="B16" s="27" t="s">
        <v>1367</v>
      </c>
      <c r="C16" s="29">
        <v>0.3</v>
      </c>
      <c r="F16" t="s">
        <v>3896</v>
      </c>
      <c r="G16" t="s">
        <v>552</v>
      </c>
    </row>
    <row r="17" spans="2:7" ht="13.5" thickBot="1">
      <c r="B17" s="25" t="s">
        <v>1368</v>
      </c>
      <c r="C17" s="26">
        <v>0.2</v>
      </c>
      <c r="G17" t="s">
        <v>553</v>
      </c>
    </row>
    <row r="18" spans="2:3" ht="12.75">
      <c r="B18" s="23" t="s">
        <v>1373</v>
      </c>
      <c r="C18" s="24">
        <v>6</v>
      </c>
    </row>
    <row r="19" spans="2:3" ht="12.75">
      <c r="B19" s="27" t="s">
        <v>1370</v>
      </c>
      <c r="C19" s="28">
        <v>6</v>
      </c>
    </row>
    <row r="20" spans="2:3" ht="12.75">
      <c r="B20" s="27" t="s">
        <v>1371</v>
      </c>
      <c r="C20" s="29">
        <v>0.1</v>
      </c>
    </row>
    <row r="21" spans="2:3" ht="13.5" thickBot="1">
      <c r="B21" s="25" t="s">
        <v>1372</v>
      </c>
      <c r="C21" s="26">
        <v>0.1</v>
      </c>
    </row>
    <row r="22" spans="2:3" ht="12.75">
      <c r="B22" s="23" t="s">
        <v>1377</v>
      </c>
      <c r="C22" s="24">
        <v>6</v>
      </c>
    </row>
    <row r="23" spans="2:3" ht="12.75">
      <c r="B23" s="27" t="s">
        <v>1374</v>
      </c>
      <c r="C23" s="28">
        <v>6</v>
      </c>
    </row>
    <row r="24" spans="2:3" ht="12.75">
      <c r="B24" s="27" t="s">
        <v>1375</v>
      </c>
      <c r="C24" s="29">
        <v>0.1</v>
      </c>
    </row>
    <row r="25" spans="2:3" ht="13.5" thickBot="1">
      <c r="B25" s="25" t="s">
        <v>1376</v>
      </c>
      <c r="C25" s="26">
        <v>0.1</v>
      </c>
    </row>
    <row r="26" spans="2:3" ht="12.75">
      <c r="B26" s="23" t="s">
        <v>1380</v>
      </c>
      <c r="C26" s="24">
        <v>1</v>
      </c>
    </row>
    <row r="27" spans="2:3" ht="12.75">
      <c r="B27" s="27" t="s">
        <v>1381</v>
      </c>
      <c r="C27" s="28">
        <v>1</v>
      </c>
    </row>
    <row r="28" spans="2:3" ht="12.75">
      <c r="B28" s="27" t="s">
        <v>1378</v>
      </c>
      <c r="C28" s="29">
        <v>0.2</v>
      </c>
    </row>
    <row r="29" spans="2:3" ht="13.5" thickBot="1">
      <c r="B29" s="25" t="s">
        <v>1379</v>
      </c>
      <c r="C29" s="26">
        <v>0.2</v>
      </c>
    </row>
    <row r="30" spans="2:3" ht="12.75">
      <c r="B30" s="23" t="s">
        <v>1391</v>
      </c>
      <c r="C30" s="24">
        <v>5</v>
      </c>
    </row>
    <row r="31" spans="2:3" ht="12.75">
      <c r="B31" s="27" t="s">
        <v>1392</v>
      </c>
      <c r="C31" s="28">
        <v>5</v>
      </c>
    </row>
    <row r="32" spans="2:3" ht="12.75">
      <c r="B32" s="27" t="s">
        <v>1389</v>
      </c>
      <c r="C32" s="29">
        <v>0.2</v>
      </c>
    </row>
    <row r="33" spans="2:3" ht="13.5" thickBot="1">
      <c r="B33" s="25" t="s">
        <v>1390</v>
      </c>
      <c r="C33" s="26">
        <v>0.2</v>
      </c>
    </row>
    <row r="34" spans="2:3" ht="12.75">
      <c r="B34" s="23" t="s">
        <v>3909</v>
      </c>
      <c r="C34" s="24">
        <v>6</v>
      </c>
    </row>
    <row r="35" spans="2:3" ht="12.75">
      <c r="B35" s="27" t="s">
        <v>1418</v>
      </c>
      <c r="C35" s="28">
        <v>6</v>
      </c>
    </row>
    <row r="36" spans="2:3" ht="12.75">
      <c r="B36" s="27" t="s">
        <v>3910</v>
      </c>
      <c r="C36" s="29">
        <v>0.2</v>
      </c>
    </row>
    <row r="37" spans="2:3" ht="13.5" thickBot="1">
      <c r="B37" s="25" t="s">
        <v>3911</v>
      </c>
      <c r="C37" s="26">
        <v>0.2</v>
      </c>
    </row>
    <row r="38" spans="2:3" ht="12.75">
      <c r="B38" s="23" t="s">
        <v>1397</v>
      </c>
      <c r="C38" s="24">
        <v>1</v>
      </c>
    </row>
    <row r="39" spans="2:3" ht="12.75">
      <c r="B39" s="27" t="s">
        <v>1394</v>
      </c>
      <c r="C39" s="28">
        <v>1</v>
      </c>
    </row>
    <row r="40" spans="2:3" ht="12.75">
      <c r="B40" s="27" t="s">
        <v>1395</v>
      </c>
      <c r="C40" s="29">
        <v>0.2</v>
      </c>
    </row>
    <row r="41" spans="2:3" ht="13.5" thickBot="1">
      <c r="B41" s="25" t="s">
        <v>1396</v>
      </c>
      <c r="C41" s="26">
        <v>0.2</v>
      </c>
    </row>
    <row r="42" spans="2:3" ht="12.75">
      <c r="B42" s="23" t="s">
        <v>3553</v>
      </c>
      <c r="C42" s="24">
        <v>0.005</v>
      </c>
    </row>
    <row r="43" spans="2:3" ht="12.75">
      <c r="B43" s="27" t="s">
        <v>3554</v>
      </c>
      <c r="C43" s="28">
        <v>0.01</v>
      </c>
    </row>
    <row r="44" spans="2:3" ht="12.75">
      <c r="B44" s="27" t="s">
        <v>3555</v>
      </c>
      <c r="C44" s="29">
        <v>0.6</v>
      </c>
    </row>
    <row r="45" spans="2:3" ht="13.5" thickBot="1">
      <c r="B45" s="25" t="s">
        <v>3556</v>
      </c>
      <c r="C45" s="26">
        <v>0.3</v>
      </c>
    </row>
    <row r="46" spans="2:3" ht="12.75">
      <c r="B46" s="23" t="s">
        <v>1401</v>
      </c>
      <c r="C46" s="24">
        <v>0.5</v>
      </c>
    </row>
    <row r="47" spans="2:3" ht="12.75">
      <c r="B47" s="27" t="s">
        <v>1398</v>
      </c>
      <c r="C47" s="28">
        <v>1</v>
      </c>
    </row>
    <row r="48" spans="2:3" ht="12.75">
      <c r="B48" s="27" t="s">
        <v>1399</v>
      </c>
      <c r="C48" s="29">
        <v>0.6</v>
      </c>
    </row>
    <row r="49" spans="2:3" ht="13.5" thickBot="1">
      <c r="B49" s="25" t="s">
        <v>1400</v>
      </c>
      <c r="C49" s="26">
        <v>0.3</v>
      </c>
    </row>
    <row r="50" spans="2:3" ht="12.75">
      <c r="B50" s="23" t="s">
        <v>3559</v>
      </c>
      <c r="C50" s="24">
        <v>0.05</v>
      </c>
    </row>
    <row r="51" spans="2:3" ht="12.75">
      <c r="B51" s="27" t="s">
        <v>3560</v>
      </c>
      <c r="C51" s="28">
        <v>0.5</v>
      </c>
    </row>
    <row r="52" spans="2:3" ht="12.75">
      <c r="B52" s="27" t="s">
        <v>3561</v>
      </c>
      <c r="C52" s="29">
        <v>0.6</v>
      </c>
    </row>
    <row r="53" spans="2:3" ht="13.5" thickBot="1">
      <c r="B53" s="25" t="s">
        <v>3562</v>
      </c>
      <c r="C53" s="26">
        <v>0.3</v>
      </c>
    </row>
    <row r="54" spans="2:3" ht="12.75">
      <c r="B54" s="23" t="s">
        <v>1196</v>
      </c>
      <c r="C54" s="24">
        <v>5</v>
      </c>
    </row>
    <row r="55" spans="2:3" ht="12.75">
      <c r="B55" s="27" t="s">
        <v>1197</v>
      </c>
      <c r="C55" s="28">
        <v>10</v>
      </c>
    </row>
    <row r="56" spans="2:3" ht="12.75">
      <c r="B56" s="27" t="s">
        <v>1198</v>
      </c>
      <c r="C56" s="29">
        <v>0.3</v>
      </c>
    </row>
    <row r="57" spans="2:3" ht="13.5" thickBot="1">
      <c r="B57" s="25" t="s">
        <v>1199</v>
      </c>
      <c r="C57" s="26">
        <v>0.1</v>
      </c>
    </row>
    <row r="58" spans="2:3" ht="12.75">
      <c r="B58" s="23" t="s">
        <v>1203</v>
      </c>
      <c r="C58" s="24">
        <v>0.5</v>
      </c>
    </row>
    <row r="59" spans="2:3" ht="12.75">
      <c r="B59" s="27" t="s">
        <v>1204</v>
      </c>
      <c r="C59" s="28">
        <v>1</v>
      </c>
    </row>
    <row r="60" spans="2:3" ht="12.75">
      <c r="B60" s="27" t="s">
        <v>1205</v>
      </c>
      <c r="C60" s="29">
        <v>0.6</v>
      </c>
    </row>
    <row r="61" spans="2:3" ht="13.5" thickBot="1">
      <c r="B61" s="25" t="s">
        <v>1206</v>
      </c>
      <c r="C61" s="26">
        <v>0.3</v>
      </c>
    </row>
    <row r="62" spans="2:3" ht="12.75">
      <c r="B62" s="23" t="s">
        <v>720</v>
      </c>
      <c r="C62" s="24">
        <v>1</v>
      </c>
    </row>
    <row r="63" spans="2:3" ht="12.75">
      <c r="B63" s="27" t="s">
        <v>721</v>
      </c>
      <c r="C63" s="28">
        <v>3</v>
      </c>
    </row>
    <row r="64" spans="2:3" ht="12.75">
      <c r="B64" s="27" t="s">
        <v>722</v>
      </c>
      <c r="C64" s="29">
        <v>0.3</v>
      </c>
    </row>
    <row r="65" spans="2:3" ht="13.5" thickBot="1">
      <c r="B65" s="25" t="s">
        <v>723</v>
      </c>
      <c r="C65" s="26">
        <v>0.2</v>
      </c>
    </row>
  </sheetData>
  <mergeCells count="1">
    <mergeCell ref="B1:C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/>
  <dimension ref="A1:J56"/>
  <sheetViews>
    <sheetView showGridLines="0" showRowColHeaders="0" workbookViewId="0" topLeftCell="A1">
      <selection activeCell="B27" sqref="B27"/>
    </sheetView>
  </sheetViews>
  <sheetFormatPr defaultColWidth="11.421875" defaultRowHeight="12.75"/>
  <cols>
    <col min="1" max="1" width="25.7109375" style="47" customWidth="1"/>
    <col min="2" max="2" width="19.00390625" style="47" customWidth="1"/>
    <col min="3" max="3" width="13.00390625" style="47" customWidth="1"/>
    <col min="4" max="4" width="12.8515625" style="47" customWidth="1"/>
    <col min="5" max="5" width="12.140625" style="47" customWidth="1"/>
    <col min="6" max="16384" width="11.421875" style="47" customWidth="1"/>
  </cols>
  <sheetData>
    <row r="1" spans="1:5" ht="12.75">
      <c r="A1" s="306" t="s">
        <v>241</v>
      </c>
      <c r="B1" s="306"/>
      <c r="C1" s="306"/>
      <c r="D1" s="306"/>
      <c r="E1" s="306"/>
    </row>
    <row r="2" ht="13.5" thickBot="1"/>
    <row r="3" spans="1:6" s="48" customFormat="1" ht="77.25" thickBot="1">
      <c r="A3" s="133" t="s">
        <v>1967</v>
      </c>
      <c r="B3" s="133" t="s">
        <v>1408</v>
      </c>
      <c r="C3" s="134" t="s">
        <v>3733</v>
      </c>
      <c r="D3" s="134" t="s">
        <v>1639</v>
      </c>
      <c r="E3" s="135" t="s">
        <v>1416</v>
      </c>
      <c r="F3" s="153"/>
    </row>
    <row r="4" spans="1:5" ht="12.75">
      <c r="A4" s="155" t="s">
        <v>3734</v>
      </c>
      <c r="B4" s="140">
        <v>4</v>
      </c>
      <c r="C4" s="141">
        <v>15</v>
      </c>
      <c r="D4" s="141">
        <v>80</v>
      </c>
      <c r="E4" s="142">
        <v>80</v>
      </c>
    </row>
    <row r="5" spans="1:5" ht="13.5" thickBot="1">
      <c r="A5" s="156" t="s">
        <v>3735</v>
      </c>
      <c r="B5" s="136"/>
      <c r="C5" s="137"/>
      <c r="D5" s="138">
        <v>0.3</v>
      </c>
      <c r="E5" s="139">
        <v>0.2</v>
      </c>
    </row>
    <row r="6" spans="1:5" ht="12.75">
      <c r="A6" s="155" t="s">
        <v>3736</v>
      </c>
      <c r="B6" s="140">
        <v>30</v>
      </c>
      <c r="C6" s="141">
        <v>80</v>
      </c>
      <c r="D6" s="141">
        <v>250</v>
      </c>
      <c r="E6" s="142">
        <v>250</v>
      </c>
    </row>
    <row r="7" spans="1:5" ht="13.5" thickBot="1">
      <c r="A7" s="156" t="s">
        <v>3735</v>
      </c>
      <c r="B7" s="136"/>
      <c r="C7" s="137"/>
      <c r="D7" s="138">
        <v>0.3</v>
      </c>
      <c r="E7" s="139">
        <v>0.1</v>
      </c>
    </row>
    <row r="8" spans="1:5" ht="12.75">
      <c r="A8" s="155" t="s">
        <v>733</v>
      </c>
      <c r="B8" s="140">
        <v>10</v>
      </c>
      <c r="C8" s="141">
        <v>20</v>
      </c>
      <c r="D8" s="141">
        <v>150</v>
      </c>
      <c r="E8" s="142">
        <v>150</v>
      </c>
    </row>
    <row r="9" spans="1:5" ht="13.5" thickBot="1">
      <c r="A9" s="156" t="s">
        <v>3735</v>
      </c>
      <c r="B9" s="136"/>
      <c r="C9" s="137"/>
      <c r="D9" s="138">
        <v>0.3</v>
      </c>
      <c r="E9" s="139">
        <v>0.1</v>
      </c>
    </row>
    <row r="10" spans="1:5" ht="12.75">
      <c r="A10" s="155" t="s">
        <v>3737</v>
      </c>
      <c r="B10" s="140">
        <v>5</v>
      </c>
      <c r="C10" s="141">
        <v>15</v>
      </c>
      <c r="D10" s="141">
        <v>100</v>
      </c>
      <c r="E10" s="142">
        <v>100</v>
      </c>
    </row>
    <row r="11" spans="1:5" ht="13.5" thickBot="1">
      <c r="A11" s="156" t="s">
        <v>3735</v>
      </c>
      <c r="B11" s="136"/>
      <c r="C11" s="137"/>
      <c r="D11" s="138">
        <v>0.3</v>
      </c>
      <c r="E11" s="139">
        <v>0.2</v>
      </c>
    </row>
    <row r="12" spans="1:5" ht="12.75">
      <c r="A12" s="157" t="s">
        <v>3908</v>
      </c>
      <c r="B12" s="150">
        <v>3</v>
      </c>
      <c r="C12" s="150">
        <v>6</v>
      </c>
      <c r="D12" s="151"/>
      <c r="E12" s="152">
        <v>6</v>
      </c>
    </row>
    <row r="13" spans="1:5" ht="13.5" thickBot="1">
      <c r="A13" s="156" t="s">
        <v>3735</v>
      </c>
      <c r="B13" s="143"/>
      <c r="C13" s="143"/>
      <c r="D13" s="151"/>
      <c r="E13" s="139">
        <v>0.1</v>
      </c>
    </row>
    <row r="14" spans="1:5" ht="12.75">
      <c r="A14" s="155" t="s">
        <v>3907</v>
      </c>
      <c r="B14" s="144">
        <v>3</v>
      </c>
      <c r="C14" s="144">
        <v>6</v>
      </c>
      <c r="D14" s="151"/>
      <c r="E14" s="142">
        <v>6</v>
      </c>
    </row>
    <row r="15" spans="1:5" ht="13.5" thickBot="1">
      <c r="A15" s="156" t="s">
        <v>3735</v>
      </c>
      <c r="B15" s="143"/>
      <c r="C15" s="143"/>
      <c r="D15" s="151"/>
      <c r="E15" s="139">
        <v>0.2</v>
      </c>
    </row>
    <row r="16" spans="1:10" ht="12.75">
      <c r="A16" s="158" t="s">
        <v>3738</v>
      </c>
      <c r="B16" s="131">
        <v>3</v>
      </c>
      <c r="C16" s="131">
        <v>6</v>
      </c>
      <c r="D16" s="151"/>
      <c r="E16" s="142">
        <v>6</v>
      </c>
      <c r="G16" s="154"/>
      <c r="H16" s="154"/>
      <c r="I16" s="154"/>
      <c r="J16" s="154"/>
    </row>
    <row r="17" spans="1:10" ht="13.5" thickBot="1">
      <c r="A17" s="159" t="s">
        <v>3735</v>
      </c>
      <c r="B17" s="132"/>
      <c r="C17" s="132"/>
      <c r="D17" s="151"/>
      <c r="E17" s="139">
        <v>0.1</v>
      </c>
      <c r="G17" s="154"/>
      <c r="H17" s="154"/>
      <c r="I17" s="154"/>
      <c r="J17" s="154"/>
    </row>
    <row r="18" spans="1:10" ht="12.75">
      <c r="A18" s="155" t="s">
        <v>1355</v>
      </c>
      <c r="B18" s="144" t="s">
        <v>1356</v>
      </c>
      <c r="C18" s="144">
        <v>1</v>
      </c>
      <c r="D18" s="151"/>
      <c r="E18" s="142">
        <v>1</v>
      </c>
      <c r="G18" s="154"/>
      <c r="H18" s="154"/>
      <c r="I18" s="154"/>
      <c r="J18" s="154"/>
    </row>
    <row r="19" spans="1:5" ht="13.5" thickBot="1">
      <c r="A19" s="156" t="s">
        <v>3735</v>
      </c>
      <c r="B19" s="143"/>
      <c r="C19" s="143"/>
      <c r="D19" s="151"/>
      <c r="E19" s="139">
        <v>0.2</v>
      </c>
    </row>
    <row r="20" spans="1:5" ht="12.75">
      <c r="A20" s="155" t="s">
        <v>1393</v>
      </c>
      <c r="B20" s="144">
        <v>1</v>
      </c>
      <c r="C20" s="144">
        <v>5</v>
      </c>
      <c r="D20" s="151"/>
      <c r="E20" s="142">
        <v>5</v>
      </c>
    </row>
    <row r="21" spans="1:5" ht="13.5" thickBot="1">
      <c r="A21" s="156" t="s">
        <v>3735</v>
      </c>
      <c r="B21" s="143"/>
      <c r="C21" s="143"/>
      <c r="D21" s="151"/>
      <c r="E21" s="139">
        <v>0.2</v>
      </c>
    </row>
    <row r="22" spans="1:5" ht="12.75">
      <c r="A22" s="155" t="s">
        <v>1357</v>
      </c>
      <c r="B22" s="144" t="s">
        <v>1356</v>
      </c>
      <c r="C22" s="144">
        <v>1</v>
      </c>
      <c r="D22" s="151"/>
      <c r="E22" s="142">
        <v>1</v>
      </c>
    </row>
    <row r="23" spans="1:5" ht="13.5" thickBot="1">
      <c r="A23" s="160" t="s">
        <v>3735</v>
      </c>
      <c r="B23" s="148"/>
      <c r="C23" s="148"/>
      <c r="D23" s="151"/>
      <c r="E23" s="146">
        <v>0.2</v>
      </c>
    </row>
    <row r="24" spans="1:5" ht="12.75">
      <c r="A24" s="161" t="s">
        <v>3552</v>
      </c>
      <c r="B24" s="145">
        <v>0.001</v>
      </c>
      <c r="C24" s="145">
        <v>0.005</v>
      </c>
      <c r="D24" s="147">
        <v>0.01</v>
      </c>
      <c r="E24" s="149">
        <v>0.01</v>
      </c>
    </row>
    <row r="25" spans="1:5" ht="13.5" thickBot="1">
      <c r="A25" s="162" t="s">
        <v>3735</v>
      </c>
      <c r="B25" s="143"/>
      <c r="C25" s="143"/>
      <c r="D25" s="138">
        <v>0.6</v>
      </c>
      <c r="E25" s="139">
        <v>0.3</v>
      </c>
    </row>
    <row r="26" spans="1:5" ht="25.5">
      <c r="A26" s="161" t="s">
        <v>3557</v>
      </c>
      <c r="B26" s="145">
        <v>0.1</v>
      </c>
      <c r="C26" s="145">
        <v>0.5</v>
      </c>
      <c r="D26" s="147">
        <v>1</v>
      </c>
      <c r="E26" s="149">
        <v>1</v>
      </c>
    </row>
    <row r="27" spans="1:5" ht="13.5" thickBot="1">
      <c r="A27" s="162" t="s">
        <v>3735</v>
      </c>
      <c r="B27" s="143"/>
      <c r="C27" s="143"/>
      <c r="D27" s="138">
        <v>0.6</v>
      </c>
      <c r="E27" s="139">
        <v>0.3</v>
      </c>
    </row>
    <row r="28" spans="1:5" ht="12.75">
      <c r="A28" s="161" t="s">
        <v>3558</v>
      </c>
      <c r="B28" s="145">
        <v>0.01</v>
      </c>
      <c r="C28" s="145">
        <v>0.05</v>
      </c>
      <c r="D28" s="147">
        <v>0.5</v>
      </c>
      <c r="E28" s="149">
        <v>0.5</v>
      </c>
    </row>
    <row r="29" spans="1:5" ht="13.5" thickBot="1">
      <c r="A29" s="162" t="s">
        <v>3735</v>
      </c>
      <c r="B29" s="143"/>
      <c r="C29" s="143"/>
      <c r="D29" s="138">
        <v>0.6</v>
      </c>
      <c r="E29" s="139">
        <v>0.3</v>
      </c>
    </row>
    <row r="30" spans="1:5" ht="12.75">
      <c r="A30" s="161" t="s">
        <v>1200</v>
      </c>
      <c r="B30" s="145">
        <v>2</v>
      </c>
      <c r="C30" s="145">
        <v>5</v>
      </c>
      <c r="D30" s="147">
        <v>15</v>
      </c>
      <c r="E30" s="149">
        <v>15</v>
      </c>
    </row>
    <row r="31" spans="1:5" ht="13.5" thickBot="1">
      <c r="A31" s="162" t="s">
        <v>3735</v>
      </c>
      <c r="B31" s="143"/>
      <c r="C31" s="143"/>
      <c r="D31" s="138">
        <v>0.3</v>
      </c>
      <c r="E31" s="139">
        <v>0.1</v>
      </c>
    </row>
    <row r="32" spans="1:5" ht="12.75">
      <c r="A32" s="179" t="s">
        <v>3445</v>
      </c>
      <c r="B32" s="148">
        <v>1</v>
      </c>
      <c r="C32" s="148">
        <v>3</v>
      </c>
      <c r="D32" s="147">
        <v>20</v>
      </c>
      <c r="E32" s="142">
        <v>20</v>
      </c>
    </row>
    <row r="33" spans="1:5" ht="12.75" customHeight="1" thickBot="1">
      <c r="A33" s="179" t="s">
        <v>3735</v>
      </c>
      <c r="B33" s="148"/>
      <c r="C33" s="148"/>
      <c r="D33" s="180">
        <v>0.3</v>
      </c>
      <c r="E33" s="146">
        <v>0.2</v>
      </c>
    </row>
    <row r="34" spans="1:5" ht="12.75">
      <c r="A34" s="161" t="s">
        <v>1202</v>
      </c>
      <c r="B34" s="145">
        <v>0.1</v>
      </c>
      <c r="C34" s="145">
        <v>0.5</v>
      </c>
      <c r="D34" s="147">
        <v>1</v>
      </c>
      <c r="E34" s="149">
        <v>1</v>
      </c>
    </row>
    <row r="35" spans="1:5" ht="13.5" thickBot="1">
      <c r="A35" s="162" t="s">
        <v>3735</v>
      </c>
      <c r="B35" s="143"/>
      <c r="C35" s="143"/>
      <c r="D35" s="138">
        <v>0.6</v>
      </c>
      <c r="E35" s="139">
        <v>0.3</v>
      </c>
    </row>
    <row r="36" spans="1:2" ht="12.75">
      <c r="A36" s="174"/>
      <c r="B36" s="174"/>
    </row>
    <row r="37" spans="1:5" ht="12.75">
      <c r="A37" s="49" t="s">
        <v>3916</v>
      </c>
      <c r="B37" s="173"/>
      <c r="C37" s="173"/>
      <c r="D37" s="172"/>
      <c r="E37" s="172"/>
    </row>
    <row r="38" spans="1:5" ht="15.75">
      <c r="A38" s="171" t="s">
        <v>3915</v>
      </c>
      <c r="B38" s="173"/>
      <c r="C38" s="173"/>
      <c r="D38" s="172"/>
      <c r="E38" s="172"/>
    </row>
    <row r="39" ht="15.75">
      <c r="A39" s="171" t="s">
        <v>3914</v>
      </c>
    </row>
    <row r="40" ht="15.75">
      <c r="A40" s="171" t="s">
        <v>3913</v>
      </c>
    </row>
    <row r="41" ht="150" customHeight="1">
      <c r="A41" s="49" t="s">
        <v>251</v>
      </c>
    </row>
    <row r="43" spans="1:5" ht="12.75">
      <c r="A43" s="307" t="s">
        <v>3912</v>
      </c>
      <c r="B43" s="308"/>
      <c r="C43" s="308"/>
      <c r="D43" s="308"/>
      <c r="E43" s="308"/>
    </row>
    <row r="45" spans="1:5" ht="12.75">
      <c r="A45" s="309" t="s">
        <v>240</v>
      </c>
      <c r="B45" s="310"/>
      <c r="C45" s="310"/>
      <c r="D45" s="310"/>
      <c r="E45" s="310"/>
    </row>
    <row r="46" spans="1:5" ht="12.75">
      <c r="A46" s="310"/>
      <c r="B46" s="310"/>
      <c r="C46" s="310"/>
      <c r="D46" s="310"/>
      <c r="E46" s="310"/>
    </row>
    <row r="47" spans="1:5" ht="12.75">
      <c r="A47" s="310"/>
      <c r="B47" s="310"/>
      <c r="C47" s="310"/>
      <c r="D47" s="310"/>
      <c r="E47" s="310"/>
    </row>
    <row r="48" spans="1:5" ht="12.75">
      <c r="A48" s="310"/>
      <c r="B48" s="310"/>
      <c r="C48" s="310"/>
      <c r="D48" s="310"/>
      <c r="E48" s="310"/>
    </row>
    <row r="49" spans="1:5" ht="12.75">
      <c r="A49" s="310"/>
      <c r="B49" s="310"/>
      <c r="C49" s="310"/>
      <c r="D49" s="310"/>
      <c r="E49" s="310"/>
    </row>
    <row r="50" spans="1:5" ht="12.75">
      <c r="A50" s="310"/>
      <c r="B50" s="310"/>
      <c r="C50" s="310"/>
      <c r="D50" s="310"/>
      <c r="E50" s="310"/>
    </row>
    <row r="51" spans="1:5" ht="12.75">
      <c r="A51" s="310"/>
      <c r="B51" s="310"/>
      <c r="C51" s="310"/>
      <c r="D51" s="310"/>
      <c r="E51" s="310"/>
    </row>
    <row r="52" spans="1:5" ht="12.75">
      <c r="A52" s="310"/>
      <c r="B52" s="310"/>
      <c r="C52" s="310"/>
      <c r="D52" s="310"/>
      <c r="E52" s="310"/>
    </row>
    <row r="53" spans="1:5" ht="12.75">
      <c r="A53" s="310"/>
      <c r="B53" s="310"/>
      <c r="C53" s="310"/>
      <c r="D53" s="310"/>
      <c r="E53" s="310"/>
    </row>
    <row r="54" spans="1:5" ht="12.75">
      <c r="A54" s="310"/>
      <c r="B54" s="310"/>
      <c r="C54" s="310"/>
      <c r="D54" s="310"/>
      <c r="E54" s="310"/>
    </row>
    <row r="55" spans="1:5" ht="12.75">
      <c r="A55" s="310"/>
      <c r="B55" s="310"/>
      <c r="C55" s="310"/>
      <c r="D55" s="310"/>
      <c r="E55" s="310"/>
    </row>
    <row r="56" spans="1:5" ht="12.75">
      <c r="A56"/>
      <c r="B56"/>
      <c r="C56"/>
      <c r="D56"/>
      <c r="E56"/>
    </row>
    <row r="59" ht="150" customHeight="1"/>
  </sheetData>
  <sheetProtection sheet="1" objects="1" scenarios="1" selectLockedCells="1"/>
  <mergeCells count="3">
    <mergeCell ref="A1:E1"/>
    <mergeCell ref="A43:E43"/>
    <mergeCell ref="A45:E5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Agence De l'Eau RMC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Agence De l'Eau RMC</dc:creator>
  <cp:keywords/>
  <dc:description>Correction du 15/07/09 sur le compratif analytique</dc:description>
  <cp:lastModifiedBy>testard</cp:lastModifiedBy>
  <cp:lastPrinted>2010-01-11T14:39:46Z</cp:lastPrinted>
  <dcterms:created xsi:type="dcterms:W3CDTF">2004-06-11T13:44:31Z</dcterms:created>
  <dcterms:modified xsi:type="dcterms:W3CDTF">2011-08-22T12:55:03Z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590633286</vt:i4>
  </property>
  <property fmtid="{D5CDD505-2E9C-101B-9397-08002B2CF9AE}" pid="3" name="_EmailSubject">
    <vt:lpwstr>Votre intervention - séminaire d'échanges - effluents non domestiques - 24 novembre 2011</vt:lpwstr>
  </property>
  <property fmtid="{D5CDD505-2E9C-101B-9397-08002B2CF9AE}" pid="4" name="_AuthorEmail">
    <vt:lpwstr>Alain.TERRASSON@eaurmc.fr</vt:lpwstr>
  </property>
  <property fmtid="{D5CDD505-2E9C-101B-9397-08002B2CF9AE}" pid="5" name="_AuthorEmailDisplayName">
    <vt:lpwstr>TERRASSON Alain</vt:lpwstr>
  </property>
  <property fmtid="{D5CDD505-2E9C-101B-9397-08002B2CF9AE}" pid="6" name="_PreviousAdHocReviewCycleID">
    <vt:i4>-1680046619</vt:i4>
  </property>
</Properties>
</file>